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社保基金预算封面" sheetId="1" r:id="rId1"/>
    <sheet name="预算目录" sheetId="2" r:id="rId2"/>
    <sheet name="预算总表" sheetId="3" r:id="rId3"/>
    <sheet name="企业职工基本养老收支预算表" sheetId="4" r:id="rId4"/>
    <sheet name="城乡居民基本养老收支预算表" sheetId="5" r:id="rId5"/>
    <sheet name="机关事业单位基本养老收支预算表" sheetId="6" r:id="rId6"/>
    <sheet name="职工基本医疗收支预算表" sheetId="7" r:id="rId7"/>
    <sheet name="城乡居民基本医疗收支预算表" sheetId="8" r:id="rId8"/>
    <sheet name="工伤保险基金收支预算表" sheetId="9" r:id="rId9"/>
    <sheet name="失业保险基金收支预算表" sheetId="10" r:id="rId10"/>
    <sheet name="财政对社会保险基金补助情况表" sheetId="11" r:id="rId11"/>
    <sheet name="地方财政对企业职工基本养老保险" sheetId="12" r:id="rId12"/>
    <sheet name="基本养老基础资料表" sheetId="13" r:id="rId13"/>
    <sheet name="基本医疗基础资料表" sheetId="14" r:id="rId14"/>
    <sheet name="失业工伤基础资料表" sheetId="15" r:id="rId15"/>
    <sheet name="基本养老征缴收入" sheetId="16" r:id="rId16"/>
    <sheet name="退休人员基本养老待遇支出" sheetId="17" r:id="rId17"/>
    <sheet name="企业职工养老执行" sheetId="18" r:id="rId18"/>
    <sheet name="企业职工养老预算" sheetId="19" r:id="rId19"/>
    <sheet name="居民养老执行" sheetId="20" r:id="rId20"/>
    <sheet name="居民养老预算" sheetId="21" r:id="rId21"/>
    <sheet name="机关养老执行" sheetId="22" r:id="rId22"/>
    <sheet name="机关养老预算" sheetId="23" r:id="rId23"/>
    <sheet name="职工基本医保执行" sheetId="24" r:id="rId24"/>
    <sheet name="职工基本医保预算" sheetId="25" r:id="rId25"/>
    <sheet name="城乡基本居民医保执行" sheetId="26" r:id="rId26"/>
    <sheet name="城乡基本居民医保预算" sheetId="27" r:id="rId27"/>
    <sheet name="工伤执行" sheetId="28" r:id="rId28"/>
    <sheet name="工伤预算" sheetId="29" r:id="rId29"/>
    <sheet name="失业执行" sheetId="30" r:id="rId30"/>
    <sheet name="失业预算" sheetId="31" r:id="rId31"/>
  </sheets>
  <definedNames>
    <definedName name="_xlnm.Print_Titles" localSheetId="15">社保基金预算封面!A1:A1</definedName>
    <definedName name="_xlnm.Print_Titles" localSheetId="16">社保基金预算封面!A1:A1</definedName>
    <definedName name="_xlnm.Print_Titles" localSheetId="17">社保基金预算封面!A1:A1</definedName>
    <definedName name="_xlnm.Print_Titles" localSheetId="18">社保基金预算封面!A1:A1</definedName>
  </definedNames>
  <calcPr calcId="144525"/>
</workbook>
</file>

<file path=xl/sharedStrings.xml><?xml version="1.0" encoding="utf-8"?>
<sst xmlns="http://schemas.openxmlformats.org/spreadsheetml/2006/main" count="6112" uniqueCount="1293">
  <si>
    <t>附件11</t>
  </si>
  <si>
    <t xml:space="preserve">    2023 年 社 会 保 险 基 金 预 算</t>
  </si>
  <si>
    <t>批准日期：</t>
  </si>
  <si>
    <t>年</t>
  </si>
  <si>
    <t>月</t>
  </si>
  <si>
    <t>日</t>
  </si>
  <si>
    <t xml:space="preserve">                </t>
  </si>
  <si>
    <t>财政厅（局）：</t>
  </si>
  <si>
    <t>人力资源社会保障厅（局）：</t>
  </si>
  <si>
    <t>医疗保障局：</t>
  </si>
  <si>
    <t>报送日期：</t>
  </si>
  <si>
    <t xml:space="preserve"> 日</t>
  </si>
  <si>
    <t xml:space="preserve">                 </t>
  </si>
  <si>
    <t>税务局：</t>
  </si>
  <si>
    <t>财政厅（局）负责人（章）：</t>
  </si>
  <si>
    <t>财务负责人（章）：</t>
  </si>
  <si>
    <t>经办人（章）：</t>
  </si>
  <si>
    <t>人力资源社会保障（厅）局负责人（章）：</t>
  </si>
  <si>
    <t>医疗保障局负责人（章）：</t>
  </si>
  <si>
    <t>税务局负责人（章）：</t>
  </si>
  <si>
    <t>社保费部门负责人（章）：</t>
  </si>
  <si>
    <t>目      录</t>
  </si>
  <si>
    <t>一、2023年社会保险基金收支预算总表...........................................................</t>
  </si>
  <si>
    <t>社预01表</t>
  </si>
  <si>
    <t>二、2023年企业职工基本养老保险基金收支预算表.........................................................</t>
  </si>
  <si>
    <t>社预02表</t>
  </si>
  <si>
    <t>三、2023年城乡居民基本养老保险基金收支预算表.........................................................</t>
  </si>
  <si>
    <t>社预03表</t>
  </si>
  <si>
    <t>四、2023年机关事业单位基本养老保险基金收支预算表...................................................</t>
  </si>
  <si>
    <t>社预04表</t>
  </si>
  <si>
    <t>五、2023年职工基本医疗保险(含生育保险)基金收支预算表.........................................................</t>
  </si>
  <si>
    <t>社预05表</t>
  </si>
  <si>
    <t>六、2023年城乡居民基本医疗保险基金收支预算表...................................................</t>
  </si>
  <si>
    <t>社预06表</t>
  </si>
  <si>
    <t>七、2023年工伤保险基金收支预算表...............................................</t>
  </si>
  <si>
    <t>社预07表</t>
  </si>
  <si>
    <t>八、2023年失业保险基金收支预算表.......................................................</t>
  </si>
  <si>
    <t>社预08表</t>
  </si>
  <si>
    <t>九、2023年财政对社会保险基金补助情况表.....................................................</t>
  </si>
  <si>
    <t>社预附01表</t>
  </si>
  <si>
    <t>十、2023年地方财政对企业职工基本养老保险基金补助情况构成表.....................</t>
  </si>
  <si>
    <t>社预附02表</t>
  </si>
  <si>
    <t>十一、2023年基本养老保险基础资料表.....................................................</t>
  </si>
  <si>
    <t>社预附03表</t>
  </si>
  <si>
    <t>十二、2023年基本医疗保险基础资料表.....................................................</t>
  </si>
  <si>
    <t>社预附04表</t>
  </si>
  <si>
    <t>十三、2023年失业保险、工伤保险基础资料表.....................................................</t>
  </si>
  <si>
    <t>社预附05表</t>
  </si>
  <si>
    <t>2023年社会保险基金收支预算总表</t>
  </si>
  <si>
    <t>资源县财政局</t>
  </si>
  <si>
    <t>单位：元</t>
  </si>
  <si>
    <t>项        目</t>
  </si>
  <si>
    <t>合计</t>
  </si>
  <si>
    <t xml:space="preserve">企业职工基本
养老保险基金
</t>
  </si>
  <si>
    <t>城乡居民基本
养老保险基金</t>
  </si>
  <si>
    <t>机关事业单位基
本养老保险基金</t>
  </si>
  <si>
    <t>职工基本医疗保险
(含生育保险)基金</t>
  </si>
  <si>
    <t>城乡居民基本
医疗保险基金</t>
  </si>
  <si>
    <t>工伤保险基金</t>
  </si>
  <si>
    <t>失业保险基金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</si>
  <si>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</si>
  <si>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</si>
  <si>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</si>
  <si>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</si>
  <si>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</si>
  <si>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</si>
  <si>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</si>
  <si>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</si>
  <si>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</si>
  <si>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二、支出</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</si>
  <si>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</si>
  <si>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</si>
  <si>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</si>
  <si>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</si>
  <si>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</si>
  <si>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三、本年收支结余</t>
  </si>
  <si>
    <t>四、年末滚存结余</t>
  </si>
  <si>
    <t>第 1 页</t>
  </si>
  <si>
    <t>2023年企业职工基本养老保险基金收支预算表</t>
  </si>
  <si>
    <t>2022年执行数</t>
  </si>
  <si>
    <t>2023年预算数</t>
  </si>
  <si>
    <t>一、基本养老保险费收入</t>
  </si>
  <si>
    <t>一、基本养老金支出</t>
  </si>
  <si>
    <t>二、财政补贴收入</t>
  </si>
  <si>
    <t xml:space="preserve">    其中：离休金支出</t>
  </si>
  <si>
    <t xml:space="preserve">    其中：地方财政补贴</t>
  </si>
  <si>
    <t>二、医疗补助金支出</t>
  </si>
  <si>
    <t>三、利息收入</t>
  </si>
  <si>
    <t>三、丧葬补助金和抚恤金支出</t>
  </si>
  <si>
    <t>四、委托投资收益</t>
  </si>
  <si>
    <t>四、病残津贴支出</t>
  </si>
  <si>
    <t>×</t>
  </si>
  <si>
    <t>五、转移收入</t>
  </si>
  <si>
    <t>五、转移支出</t>
  </si>
  <si>
    <t>六、其他收入</t>
  </si>
  <si>
    <t>六、其他支出</t>
  </si>
  <si>
    <t xml:space="preserve">    其中：滞纳金</t>
  </si>
  <si>
    <t>七、本年收入小计</t>
  </si>
  <si>
    <t>七、本年支出小计</t>
  </si>
  <si>
    <t>八、上级补助收入</t>
  </si>
  <si>
    <t>八、补助下级支出</t>
  </si>
  <si>
    <t xml:space="preserve">    其中：全国统筹调剂资金
          收入(省级专用)</t>
  </si>
  <si>
    <t xml:space="preserve">    其中：全国统筹调剂资金
          支出(中央专用)</t>
  </si>
  <si>
    <t>九、下级上解收入</t>
  </si>
  <si>
    <t>九、上解上级支出</t>
  </si>
  <si>
    <t xml:space="preserve">    其中：全国统筹调剂资金
          收入(中央专用)</t>
  </si>
  <si>
    <t xml:space="preserve">    其中：全国统筹调剂资金
          支出(省级专用)</t>
  </si>
  <si>
    <t>十、本年收入合计</t>
  </si>
  <si>
    <t>十、本年支出合计</t>
  </si>
  <si>
    <t>十一、本年收支结余</t>
  </si>
  <si>
    <t>十一、上年结余</t>
  </si>
  <si>
    <t>十二、年末滚存结余</t>
  </si>
  <si>
    <t>总        计</t>
  </si>
  <si>
    <t>第 2 页</t>
  </si>
  <si>
    <t>2023年城乡居民基本养老保险基金收支预算表</t>
  </si>
  <si>
    <t>一、个人缴费收入</t>
  </si>
  <si>
    <t>一、基础养老金支出</t>
  </si>
  <si>
    <t xml:space="preserve">    其中：财政为困难人员代缴收入</t>
  </si>
  <si>
    <t>二、个人账户养老金支出</t>
  </si>
  <si>
    <t>三、丧葬补助金支出</t>
  </si>
  <si>
    <t xml:space="preserve">    其中：财政对基础养老金的补贴</t>
  </si>
  <si>
    <t>四、转移支出</t>
  </si>
  <si>
    <t xml:space="preserve">          财政对个人缴费的补贴</t>
  </si>
  <si>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</si>
  <si>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</si>
  <si>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</si>
  <si>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</si>
  <si>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</si>
  <si>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</si>
  <si>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</si>
  <si>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</si>
  <si>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</si>
  <si>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</si>
  <si>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</si>
  <si>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</si>
  <si>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</si>
  <si>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</si>
  <si>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</si>
  <si>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</si>
  <si>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</si>
  <si>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t>第 3 页</t>
  </si>
  <si>
    <t>2023年机关事业单位基本养老保险基金收支预算表</t>
  </si>
  <si>
    <t xml:space="preserve">    其中：当期征缴收入</t>
  </si>
  <si>
    <t>二、转移支出</t>
  </si>
  <si>
    <t>三、其他支出</t>
  </si>
  <si>
    <t>四、转移收入</t>
  </si>
  <si>
    <t>五、其他收入</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</si>
  <si>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</si>
  <si>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</si>
  <si>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</si>
  <si>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</si>
  <si>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</si>
  <si>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</si>
  <si>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</si>
  <si>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</si>
  <si>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</si>
  <si>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</si>
  <si>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</si>
  <si>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第 4 页</t>
  </si>
  <si>
    <t>2023年职工基本医疗保险(含生育保险)基金收支预算表</t>
  </si>
  <si>
    <t>小计</t>
  </si>
  <si>
    <t>基本医疗保险统筹基金(含单建统筹）</t>
  </si>
  <si>
    <t>基本医疗保险
个人账户基金</t>
  </si>
  <si>
    <t>一、基本医疗保险费收入</t>
  </si>
  <si>
    <t xml:space="preserve">    其中：单位缴费</t>
  </si>
  <si>
    <t xml:space="preserve">          个人缴费</t>
  </si>
  <si>
    <t xml:space="preserve">    其中：对医保基金负担新冠病毒疫苗及接种费用的补助</t>
  </si>
  <si>
    <t>一、基本医疗保险待遇支出</t>
  </si>
  <si>
    <t xml:space="preserve">    其中: 住院费用支出</t>
  </si>
  <si>
    <t>　  　 　 门诊费用支出</t>
  </si>
  <si>
    <t xml:space="preserve">          生育医疗费用支出</t>
  </si>
  <si>
    <t xml:space="preserve">          生育津贴支出</t>
  </si>
  <si>
    <t>第 5 页</t>
  </si>
  <si>
    <t>2023年城乡居民基本医疗保险基金收支预算表</t>
  </si>
  <si>
    <t xml:space="preserve">    其中：集体扶持收入</t>
  </si>
  <si>
    <t xml:space="preserve">    其中：住院费用支出</t>
  </si>
  <si>
    <t xml:space="preserve">          城乡医疗救助资助收入</t>
  </si>
  <si>
    <t xml:space="preserve">          门诊费用支出</t>
  </si>
  <si>
    <t xml:space="preserve">          财政为困难人员代缴收入</t>
  </si>
  <si>
    <t>二、大病保险支出</t>
  </si>
  <si>
    <t xml:space="preserve">    其中：按规定标准补助收入</t>
  </si>
  <si>
    <t xml:space="preserve">           对医保基金负担新冠病毒疫苗及接种费用的补助</t>
  </si>
  <si>
    <t>四、其他收入</t>
  </si>
  <si>
    <t>五、本年收入小计</t>
  </si>
  <si>
    <t>六、上级补助收入</t>
  </si>
  <si>
    <t>七、下级上解收入</t>
  </si>
  <si>
    <t>八、本年收入合计</t>
  </si>
  <si>
    <t>九、上年结余</t>
  </si>
  <si>
    <t>第 6 页</t>
  </si>
  <si>
    <t>2023年工伤保险基金收支预算表</t>
  </si>
  <si>
    <t>一、工伤保险费收入</t>
  </si>
  <si>
    <t>一、工伤保险待遇支出</t>
  </si>
  <si>
    <t xml:space="preserve">    其中：工伤保险费-公务员工伤保险费收入</t>
  </si>
  <si>
    <t>二、劳动能力鉴定支出</t>
  </si>
  <si>
    <t>二、职业伤害保障费收入（试点）</t>
  </si>
  <si>
    <t>三、工伤保险预防费用支出</t>
  </si>
  <si>
    <t>三、财政补贴收入</t>
  </si>
  <si>
    <t>四、职业伤害保障支出（试点）</t>
  </si>
  <si>
    <t xml:space="preserve">    其中：职业伤害保障待遇支出（试点）</t>
  </si>
  <si>
    <t xml:space="preserve">          职业伤害保障劳动能力鉴定费（试点）</t>
  </si>
  <si>
    <t xml:space="preserve">          职业伤害保障委托承办费用支出（试点）</t>
  </si>
  <si>
    <t>第 7 页</t>
  </si>
  <si>
    <t>2023年失业保险基金收支预算表</t>
  </si>
  <si>
    <t>一、失业保险费收入</t>
  </si>
  <si>
    <t>一、失业保险金支出</t>
  </si>
  <si>
    <t xml:space="preserve">二、基本医疗保险费支出 </t>
  </si>
  <si>
    <t>四、职业培训和职业介绍补贴支出</t>
  </si>
  <si>
    <t>五、其他费用支出</t>
  </si>
  <si>
    <t>六、稳定岗位补贴（稳岗返还）支出</t>
  </si>
  <si>
    <t>七、技能提升补贴支出</t>
  </si>
  <si>
    <t>八、转移支出</t>
  </si>
  <si>
    <t>九、其他支出</t>
  </si>
  <si>
    <t>十、本年支出小计</t>
  </si>
  <si>
    <t>十一、补助下级支出</t>
  </si>
  <si>
    <t>十二、上解上级支出</t>
  </si>
  <si>
    <t>十三、本年支出合计</t>
  </si>
  <si>
    <t>十四、本年收支结余</t>
  </si>
  <si>
    <t>十五、年末滚存结余</t>
  </si>
  <si>
    <t>第 8 页</t>
  </si>
  <si>
    <t>2023年财政对社会保险基金补助情况表</t>
  </si>
  <si>
    <t xml:space="preserve">项      目  </t>
  </si>
  <si>
    <t>企业职工基本养老保险基金</t>
  </si>
  <si>
    <t>城乡居民基本养老保险基金</t>
  </si>
  <si>
    <t>机关事业单位基本养老保险基金</t>
  </si>
  <si>
    <t>职工基本医疗保险（含生育保险）基金</t>
  </si>
  <si>
    <t>城乡居民基本医疗保险基金</t>
  </si>
  <si>
    <t>一、上年预算结转</t>
  </si>
  <si>
    <t>　 （一）省级</t>
  </si>
  <si>
    <t>　 （二）地级</t>
  </si>
  <si>
    <t>　 （三）县级</t>
  </si>
  <si>
    <t>二、本年预算安排</t>
  </si>
  <si>
    <t xml:space="preserve">    一般公共预算科目和名称</t>
  </si>
  <si>
    <t>2082601财政对企业职工基本养老保险基金的补助</t>
  </si>
  <si>
    <t>2082602财政对城乡居民基本养老保险基金的补助</t>
  </si>
  <si>
    <t>2080507对机关事业单位基本养老保险基金的补助</t>
  </si>
  <si>
    <t>2101201财政对职工基本医疗保险基金的补助</t>
  </si>
  <si>
    <t>2101202财政对城乡居民基本医疗保险基金的补助</t>
  </si>
  <si>
    <t>2082702财政对工伤保险基金的补助</t>
  </si>
  <si>
    <t>2082701财政对失业保险基金的补助</t>
  </si>
  <si>
    <t xml:space="preserve">    一般公共预算列支金额</t>
  </si>
  <si>
    <t xml:space="preserve">   （一）中央级</t>
  </si>
  <si>
    <t>　 （二）省级</t>
  </si>
  <si>
    <t>　 （三）地级</t>
  </si>
  <si>
    <t>　 （四）县级</t>
  </si>
  <si>
    <t>第 9 页</t>
  </si>
  <si>
    <t>2023年地方财政对企业职工基本养老保险基金补助情况构成表</t>
  </si>
  <si>
    <t>金额</t>
  </si>
  <si>
    <t>一、合计</t>
  </si>
  <si>
    <t>（一）当年调整基本养老金支出补助</t>
  </si>
  <si>
    <t>（二）基金当期缺口补助</t>
  </si>
  <si>
    <t>（三）地方自行出台基金减收增支政策补助</t>
  </si>
  <si>
    <t>（四）其他补助</t>
  </si>
  <si>
    <t>二、省级</t>
  </si>
  <si>
    <t>三、地级</t>
  </si>
  <si>
    <t>四、县级</t>
  </si>
  <si>
    <t>第 10 页</t>
  </si>
  <si>
    <t>2023年基本养老保险基础资料表</t>
  </si>
  <si>
    <t>单位</t>
  </si>
  <si>
    <t>一、企业职工基本养老保险</t>
  </si>
  <si>
    <t xml:space="preserve">       (2)本年补缴以前年度欠费</t>
  </si>
  <si>
    <t>元</t>
  </si>
  <si>
    <t xml:space="preserve">   (一)参保人数</t>
  </si>
  <si>
    <t>人</t>
  </si>
  <si>
    <t xml:space="preserve">       (3)本年新增欠费</t>
  </si>
  <si>
    <t>　     1.在职职工</t>
  </si>
  <si>
    <t xml:space="preserve">       (4)年末累计欠费</t>
  </si>
  <si>
    <t xml:space="preserve">         其中：个人身份参保</t>
  </si>
  <si>
    <t xml:space="preserve">     3.本年预缴以后年度基本养老保险费</t>
  </si>
  <si>
    <t>　　   2.离休人员</t>
  </si>
  <si>
    <t xml:space="preserve">     4.一次性补缴以前年度基本养老保险费</t>
  </si>
  <si>
    <t xml:space="preserve">       3.退休、退职人员</t>
  </si>
  <si>
    <t>二、城乡居民基本养老保险</t>
  </si>
  <si>
    <t xml:space="preserve">        (1)当年新增退休退职人员</t>
  </si>
  <si>
    <t xml:space="preserve">   (一)16-59周岁参保人数</t>
  </si>
  <si>
    <t xml:space="preserve"> 　     (2)当年死亡退休退职人员</t>
  </si>
  <si>
    <t xml:space="preserve">   (二)16-59周岁缴费人数</t>
  </si>
  <si>
    <t xml:space="preserve">   (二)缴费人数</t>
  </si>
  <si>
    <t xml:space="preserve">   (三)实际领取待遇人数</t>
  </si>
  <si>
    <t xml:space="preserve">       其中：个人身份缴费</t>
  </si>
  <si>
    <t xml:space="preserve">   (四)人均缴费水平</t>
  </si>
  <si>
    <t>元/年</t>
  </si>
  <si>
    <t xml:space="preserve">   (三)缴费基数总额</t>
  </si>
  <si>
    <t xml:space="preserve">   (五)人均财政对个人缴费补贴水平</t>
  </si>
  <si>
    <t xml:space="preserve">         其中：个人身份缴费基数总额</t>
  </si>
  <si>
    <t>三、机关事业单位基本养老保险</t>
  </si>
  <si>
    <t xml:space="preserve">   (四)缴费费率</t>
  </si>
  <si>
    <t>%</t>
  </si>
  <si>
    <t xml:space="preserve">       1.单位缴费费率</t>
  </si>
  <si>
    <t xml:space="preserve">   　  1.在职职工</t>
  </si>
  <si>
    <t xml:space="preserve">       2.职工个人缴费费率</t>
  </si>
  <si>
    <t>　   　2.退休、退职人员</t>
  </si>
  <si>
    <t xml:space="preserve">       3.以个人身份参保缴费费率</t>
  </si>
  <si>
    <t xml:space="preserve">   (五)人均缴费工资基数</t>
  </si>
  <si>
    <t xml:space="preserve">   (六)保险费缴纳情况</t>
  </si>
  <si>
    <t xml:space="preserve">       1.缴纳当年基本养老保险费</t>
  </si>
  <si>
    <t xml:space="preserve">       2.欠费情况</t>
  </si>
  <si>
    <t>四、统筹地区职工平均工资</t>
  </si>
  <si>
    <t xml:space="preserve">       (1)上年末累计欠费</t>
  </si>
  <si>
    <t>第 11 页</t>
  </si>
  <si>
    <t>2023年基本医疗保险基础资料表</t>
  </si>
  <si>
    <t>一、职工基本医疗保险</t>
  </si>
  <si>
    <t xml:space="preserve">         其中：单位缴费</t>
  </si>
  <si>
    <t xml:space="preserve">               个人缴费</t>
  </si>
  <si>
    <t xml:space="preserve">       1.在职职工</t>
  </si>
  <si>
    <t xml:space="preserve">        2.欠费情况</t>
  </si>
  <si>
    <t xml:space="preserve">       其中：单建统筹</t>
  </si>
  <si>
    <t xml:space="preserve">          (1)上年末累计欠费</t>
  </si>
  <si>
    <t xml:space="preserve">       2.退休人员</t>
  </si>
  <si>
    <t xml:space="preserve">          (2)本年补缴以前年度欠费</t>
  </si>
  <si>
    <t xml:space="preserve">          (3)本年新增欠费</t>
  </si>
  <si>
    <t xml:space="preserve">             其中：单位欠费</t>
  </si>
  <si>
    <t xml:space="preserve">       其中：单建统筹缴费人数</t>
  </si>
  <si>
    <t xml:space="preserve">                   个人欠费</t>
  </si>
  <si>
    <t xml:space="preserve">          (4)年末累计欠费</t>
  </si>
  <si>
    <t xml:space="preserve">       1.统账结合</t>
  </si>
  <si>
    <t xml:space="preserve">        3.本年预缴以后年度基本医疗保险费</t>
  </si>
  <si>
    <t xml:space="preserve">       （1）单位缴费</t>
  </si>
  <si>
    <t xml:space="preserve">        4.一次性补缴以前年度基本医疗保险费</t>
  </si>
  <si>
    <t xml:space="preserve">       （2）个人缴费</t>
  </si>
  <si>
    <t>二、城乡居民基本医疗保险</t>
  </si>
  <si>
    <t xml:space="preserve">       2.单建统筹</t>
  </si>
  <si>
    <t xml:space="preserve">    (一)年末缴费人数</t>
  </si>
  <si>
    <t xml:space="preserve">    (二)缴费标准</t>
  </si>
  <si>
    <t xml:space="preserve">        其中：个人缴费标准</t>
  </si>
  <si>
    <t xml:space="preserve">       2.个人缴费费率</t>
  </si>
  <si>
    <t xml:space="preserve">              财政补贴标准</t>
  </si>
  <si>
    <t xml:space="preserve">       3.单建统筹缴费费率</t>
  </si>
  <si>
    <t xml:space="preserve">    (三)大病保险情况</t>
  </si>
  <si>
    <t xml:space="preserve">        1.覆盖人数</t>
  </si>
  <si>
    <t xml:space="preserve">        2.筹资标准</t>
  </si>
  <si>
    <t xml:space="preserve">       1.缴纳当年基本医疗保险费</t>
  </si>
  <si>
    <t xml:space="preserve">        3.人均筹资水平</t>
  </si>
  <si>
    <t>第 12 页</t>
  </si>
  <si>
    <t>2023年失业保险、工伤保险基础资料表</t>
  </si>
  <si>
    <t>一、失业保险</t>
  </si>
  <si>
    <t xml:space="preserve">   (九)享受技能提升补贴人数</t>
  </si>
  <si>
    <t>二、工伤保险</t>
  </si>
  <si>
    <t xml:space="preserve">       其中：农民合同制工人参保人数</t>
  </si>
  <si>
    <t xml:space="preserve">    其中：职业伤害保障参保人数</t>
  </si>
  <si>
    <t xml:space="preserve">       1.单位</t>
  </si>
  <si>
    <t xml:space="preserve">       2.个人</t>
  </si>
  <si>
    <t xml:space="preserve">   (六)缴纳当年工伤保险费</t>
  </si>
  <si>
    <t xml:space="preserve">   (六)全年领取失业保险金人月数</t>
  </si>
  <si>
    <t>人月</t>
  </si>
  <si>
    <t xml:space="preserve">       其中：按缴费基数缴纳的工伤保险费</t>
  </si>
  <si>
    <t xml:space="preserve">   (七)代缴基本医疗保险费人月数</t>
  </si>
  <si>
    <t xml:space="preserve">  （七）享受工伤保险待遇全年累计人数</t>
  </si>
  <si>
    <t xml:space="preserve">   (八)享受稳定岗位补贴（稳岗返还）企业参加失业保险人数</t>
  </si>
  <si>
    <t>第 13 页</t>
  </si>
  <si>
    <t>2023年社保基金预算征缴收入审核表</t>
  </si>
  <si>
    <t>测算项目</t>
  </si>
  <si>
    <t>序号</t>
  </si>
  <si>
    <t>数据来源或测算公式</t>
  </si>
  <si>
    <t>类别</t>
  </si>
  <si>
    <t>项目</t>
  </si>
  <si>
    <t>因素</t>
  </si>
  <si>
    <t>企业职工</t>
  </si>
  <si>
    <t>灵活就业</t>
  </si>
  <si>
    <t>平均缴费人数
（单位数等于职工个人平均缴费人数）</t>
  </si>
  <si>
    <t>2022预计执行数</t>
  </si>
  <si>
    <t>测算数</t>
  </si>
  <si>
    <t>测算结果</t>
  </si>
  <si>
    <t>A1</t>
  </si>
  <si>
    <t>A1=A2÷A3</t>
  </si>
  <si>
    <t>2022第3季度平均缴费人数累计完成数</t>
  </si>
  <si>
    <t>A2</t>
  </si>
  <si>
    <t>2022年第三季度季报基础资料表</t>
  </si>
  <si>
    <t>上年第3季度平均缴费人数占全年比例</t>
  </si>
  <si>
    <t>A3</t>
  </si>
  <si>
    <t>A3=A4÷A5</t>
  </si>
  <si>
    <t>2022第3季度平均缴费人数上年同期累计完成数</t>
  </si>
  <si>
    <t>A4</t>
  </si>
  <si>
    <t>2021年平均缴费人数</t>
  </si>
  <si>
    <t>A5</t>
  </si>
  <si>
    <t>2021年决算补充资料表</t>
  </si>
  <si>
    <t>填报数</t>
  </si>
  <si>
    <t>填报结果</t>
  </si>
  <si>
    <t>A9</t>
  </si>
  <si>
    <t>2023年预算基础资料表</t>
  </si>
  <si>
    <t>差异率</t>
  </si>
  <si>
    <t>A0</t>
  </si>
  <si>
    <t>A0=A9÷A1-1</t>
  </si>
  <si>
    <t>2023
预算数</t>
  </si>
  <si>
    <t>B1</t>
  </si>
  <si>
    <t>B1=A1×(B2+1)</t>
  </si>
  <si>
    <t>近年平均缴费人数综合增长率</t>
  </si>
  <si>
    <t>B2</t>
  </si>
  <si>
    <t>B2=(A1÷A5+(A1÷B3)^(1/3))÷2-1</t>
  </si>
  <si>
    <t>2019年平均缴费人数</t>
  </si>
  <si>
    <t>B3</t>
  </si>
  <si>
    <t>2019年决算补充资料表</t>
  </si>
  <si>
    <t>B9</t>
  </si>
  <si>
    <t>B0</t>
  </si>
  <si>
    <t>B0=B9÷B1-1</t>
  </si>
  <si>
    <t>缴费基数总额
（合计数为个人基数总额）</t>
  </si>
  <si>
    <t>C1</t>
  </si>
  <si>
    <t>C1=C2÷C3</t>
  </si>
  <si>
    <t>2022第3季度缴费基数总额累计完成数</t>
  </si>
  <si>
    <t>C2</t>
  </si>
  <si>
    <t>近年前三季度缴费基数总额占全年比例</t>
  </si>
  <si>
    <t>C3</t>
  </si>
  <si>
    <t>C3=C4÷C5</t>
  </si>
  <si>
    <t>2022第3季度缴费基数总额上年同期累计完成数</t>
  </si>
  <si>
    <t>C4</t>
  </si>
  <si>
    <t>2021年缴费基数总额</t>
  </si>
  <si>
    <t>C5</t>
  </si>
  <si>
    <t>C9</t>
  </si>
  <si>
    <t>C0</t>
  </si>
  <si>
    <t>C0=C9÷C1-1</t>
  </si>
  <si>
    <t>D1</t>
  </si>
  <si>
    <t>D1=C1×（D2+1)</t>
  </si>
  <si>
    <t>近年缴费基数总额综合增长率</t>
  </si>
  <si>
    <t>D2</t>
  </si>
  <si>
    <t>D2=(C1÷C5+(C1÷D3)^(1/3))÷2-1</t>
  </si>
  <si>
    <t>2019年缴费基数总额</t>
  </si>
  <si>
    <t>D3</t>
  </si>
  <si>
    <t>2019年决算基础资料表</t>
  </si>
  <si>
    <t>D9</t>
  </si>
  <si>
    <t>D0</t>
  </si>
  <si>
    <t>D0=D9÷D1-1</t>
  </si>
  <si>
    <t>人均缴费基数</t>
  </si>
  <si>
    <t>E1</t>
  </si>
  <si>
    <t>E1=C1÷A1</t>
  </si>
  <si>
    <t>E9</t>
  </si>
  <si>
    <t>E9=C9÷A9</t>
  </si>
  <si>
    <t>E0</t>
  </si>
  <si>
    <t>E0=E9÷E1-1</t>
  </si>
  <si>
    <t>F1</t>
  </si>
  <si>
    <t>F1=D1÷B1</t>
  </si>
  <si>
    <t>F9</t>
  </si>
  <si>
    <t>F9=D9÷B9</t>
  </si>
  <si>
    <t>F0</t>
  </si>
  <si>
    <t>F0=F9÷F1-1</t>
  </si>
  <si>
    <t>缴费率</t>
  </si>
  <si>
    <t>2022年缴费费率</t>
  </si>
  <si>
    <t>G1</t>
  </si>
  <si>
    <t>2023年缴费费率</t>
  </si>
  <si>
    <t>H1</t>
  </si>
  <si>
    <t>当期应征收入</t>
  </si>
  <si>
    <t>I1</t>
  </si>
  <si>
    <t>I1=A1×E1×G1</t>
  </si>
  <si>
    <t>I9</t>
  </si>
  <si>
    <t>2023年预算基础资料表(当期+新欠)</t>
  </si>
  <si>
    <t>差异率（还原减征免征后）</t>
  </si>
  <si>
    <t>I0</t>
  </si>
  <si>
    <t>I0=I9÷I1-1</t>
  </si>
  <si>
    <t>J1</t>
  </si>
  <si>
    <t>J1=B1×F1×H1</t>
  </si>
  <si>
    <t>J9</t>
  </si>
  <si>
    <t>2023年预算基础资料表（当期+新欠）</t>
  </si>
  <si>
    <t>J0</t>
  </si>
  <si>
    <t>J0=J9÷J1-1</t>
  </si>
  <si>
    <t>当期新增欠费</t>
  </si>
  <si>
    <t>K1</t>
  </si>
  <si>
    <t>K1=I1×MIN(K2,K8)</t>
  </si>
  <si>
    <t>2021年新增欠费占当期应征收入比例</t>
  </si>
  <si>
    <t>K2</t>
  </si>
  <si>
    <t>K2=K5÷K3</t>
  </si>
  <si>
    <t>2021年当期应征收入</t>
  </si>
  <si>
    <t>K3</t>
  </si>
  <si>
    <t>K3=K4-K6-K7+K5</t>
  </si>
  <si>
    <t>2021年保险费收入</t>
  </si>
  <si>
    <t>K4</t>
  </si>
  <si>
    <t>2021年决算收支表</t>
  </si>
  <si>
    <t>2021年新增欠费</t>
  </si>
  <si>
    <t>K5</t>
  </si>
  <si>
    <t>2021年决算基础资料表</t>
  </si>
  <si>
    <t>2021年清欠收入</t>
  </si>
  <si>
    <t>K6</t>
  </si>
  <si>
    <t>2021年一次性补缴与预缴收入</t>
  </si>
  <si>
    <t>K7</t>
  </si>
  <si>
    <t>2021年全国新增欠费占当期应征收入比例</t>
  </si>
  <si>
    <t>K8</t>
  </si>
  <si>
    <t>需手填数据，全国占比</t>
  </si>
  <si>
    <t>K9</t>
  </si>
  <si>
    <t>K0</t>
  </si>
  <si>
    <t>K0=K9÷K1-1</t>
  </si>
  <si>
    <t>L1</t>
  </si>
  <si>
    <t>L1=J1×MIN(K2,K8)</t>
  </si>
  <si>
    <t>L9</t>
  </si>
  <si>
    <t>L0</t>
  </si>
  <si>
    <t>L0=L9÷L1-1</t>
  </si>
  <si>
    <t>当期征缴收入</t>
  </si>
  <si>
    <t>M1</t>
  </si>
  <si>
    <t>M1=I1-K1</t>
  </si>
  <si>
    <t>M9</t>
  </si>
  <si>
    <t>M0</t>
  </si>
  <si>
    <t>M0=M9÷M1-1</t>
  </si>
  <si>
    <t>N1</t>
  </si>
  <si>
    <t>N1=J1-L1</t>
  </si>
  <si>
    <t>N9</t>
  </si>
  <si>
    <t>N0</t>
  </si>
  <si>
    <t>N0=N9÷N1-1</t>
  </si>
  <si>
    <t>清欠收入</t>
  </si>
  <si>
    <t>O1</t>
  </si>
  <si>
    <t>O1=O2×O3</t>
  </si>
  <si>
    <t>2021年年末欠费</t>
  </si>
  <si>
    <t>O2</t>
  </si>
  <si>
    <t>近年清欠收入占年初累计欠费比例</t>
  </si>
  <si>
    <t>O3</t>
  </si>
  <si>
    <t>O3=((K6÷O4)+(O6÷O5))÷2</t>
  </si>
  <si>
    <t>2021年年初欠费</t>
  </si>
  <si>
    <t>O4</t>
  </si>
  <si>
    <t>2020年年初欠费</t>
  </si>
  <si>
    <t>O5</t>
  </si>
  <si>
    <t>2020年决算基础资料表</t>
  </si>
  <si>
    <t>2020年清欠收入</t>
  </si>
  <si>
    <t>O6</t>
  </si>
  <si>
    <t>O9</t>
  </si>
  <si>
    <t>2023年预算收支表</t>
  </si>
  <si>
    <t>O0</t>
  </si>
  <si>
    <t>O0=O9÷O1-1</t>
  </si>
  <si>
    <t>P1</t>
  </si>
  <si>
    <t>P1=P2×P3</t>
  </si>
  <si>
    <t>2022年年末欠费</t>
  </si>
  <si>
    <t>P2</t>
  </si>
  <si>
    <t>P2=O2-O1+K1</t>
  </si>
  <si>
    <t>近年清欠收入占年初欠费比例</t>
  </si>
  <si>
    <t>P3</t>
  </si>
  <si>
    <t>P2=((O1÷O2)+(K6÷O4))÷2</t>
  </si>
  <si>
    <t>P9</t>
  </si>
  <si>
    <t>P0</t>
  </si>
  <si>
    <t>P0=P9÷P1-1</t>
  </si>
  <si>
    <t>一次性补缴与预缴收入</t>
  </si>
  <si>
    <t>Q1</t>
  </si>
  <si>
    <t>Q1=(M1+O1)÷(1-Q2)-(M1+O1)</t>
  </si>
  <si>
    <t>历年一次性补缴与预缴
收入占征缴总收入比重</t>
  </si>
  <si>
    <t>Q2</t>
  </si>
  <si>
    <t>Q2=((K7÷Q3)+(Q4÷Q5))÷2</t>
  </si>
  <si>
    <t>2021年征缴总收入</t>
  </si>
  <si>
    <t>Q3</t>
  </si>
  <si>
    <t>2020年一次性补缴与预缴收入</t>
  </si>
  <si>
    <t>Q4</t>
  </si>
  <si>
    <t>2020年决算收支表</t>
  </si>
  <si>
    <t>2020年征缴总收入</t>
  </si>
  <si>
    <t>Q5</t>
  </si>
  <si>
    <t>Q9</t>
  </si>
  <si>
    <t>Q0</t>
  </si>
  <si>
    <t>Q0=Q9÷Q1-1</t>
  </si>
  <si>
    <t>R1</t>
  </si>
  <si>
    <t>R1=(N1+P1)÷(1-R2)-(N1+P1)</t>
  </si>
  <si>
    <t>R2</t>
  </si>
  <si>
    <t>R2=((Q1÷(M1+O1+Q1))+(K7÷Q3))÷2</t>
  </si>
  <si>
    <t>R9</t>
  </si>
  <si>
    <t>R0</t>
  </si>
  <si>
    <t>R0=R9÷R1-1</t>
  </si>
  <si>
    <t>征缴总收入</t>
  </si>
  <si>
    <t>S1</t>
  </si>
  <si>
    <t>S1=M1+O1+Q1</t>
  </si>
  <si>
    <t>S9</t>
  </si>
  <si>
    <t>S0</t>
  </si>
  <si>
    <t>S0=S9÷S1-1</t>
  </si>
  <si>
    <t>T1</t>
  </si>
  <si>
    <t>T1=N1+P1+R1</t>
  </si>
  <si>
    <t>T9</t>
  </si>
  <si>
    <t>T0</t>
  </si>
  <si>
    <t>T0=T9÷T1-1</t>
  </si>
  <si>
    <t>2023年退休人员基本养老待遇支出审核表</t>
  </si>
  <si>
    <t>数据</t>
  </si>
  <si>
    <t>退休人数年末数</t>
  </si>
  <si>
    <t>A1=A2-A4+A6</t>
  </si>
  <si>
    <t>2021年退休人数年末数</t>
  </si>
  <si>
    <t>2021决算基础资料表</t>
  </si>
  <si>
    <t>2021年退休人数全年平均数</t>
  </si>
  <si>
    <t>2021决算补充资料表</t>
  </si>
  <si>
    <t>2022年死亡退休人数</t>
  </si>
  <si>
    <t>A4=A5÷0.75</t>
  </si>
  <si>
    <t>2022年前三季度死亡退休人数</t>
  </si>
  <si>
    <t>2022年新增退休人数</t>
  </si>
  <si>
    <t>A6</t>
  </si>
  <si>
    <t>A6=A7÷0.75</t>
  </si>
  <si>
    <t>2022年前三季度新增退休人数</t>
  </si>
  <si>
    <t>A7</t>
  </si>
  <si>
    <t>推算2022年退休人员全年平均数</t>
  </si>
  <si>
    <t>A8</t>
  </si>
  <si>
    <t>A8=A2-A4÷2+A6÷2</t>
  </si>
  <si>
    <t>填报2022年退休人数全年平均数</t>
  </si>
  <si>
    <t>2023预算基础资料表</t>
  </si>
  <si>
    <t>A0=A9÷A8-1</t>
  </si>
  <si>
    <t>B1=A1-B2+B4</t>
  </si>
  <si>
    <t>2023年退休死亡人数</t>
  </si>
  <si>
    <t>B2=A1×B3</t>
  </si>
  <si>
    <t>近年退休人员死亡率</t>
  </si>
  <si>
    <t>B3=A4÷A2</t>
  </si>
  <si>
    <t>2022新增退休人数</t>
  </si>
  <si>
    <t>B4</t>
  </si>
  <si>
    <t>B4=A6×（B5+1）</t>
  </si>
  <si>
    <t>近年新增退休人数增长率</t>
  </si>
  <si>
    <t>B5</t>
  </si>
  <si>
    <t>B5=A6÷B6-1</t>
  </si>
  <si>
    <t>2021年新增退休人数</t>
  </si>
  <si>
    <t>B6</t>
  </si>
  <si>
    <t>推算2023年退休人数全年平均数</t>
  </si>
  <si>
    <t>B7</t>
  </si>
  <si>
    <t>B7=A1-B2÷2+B4÷2</t>
  </si>
  <si>
    <t>填报2023年退休人数全年平均数</t>
  </si>
  <si>
    <t>B0=B9÷B7-1</t>
  </si>
  <si>
    <t>退休人员月人均养老待遇</t>
  </si>
  <si>
    <t>C1=C2+C4</t>
  </si>
  <si>
    <t>2021年月人均基本养老待遇</t>
  </si>
  <si>
    <t>C2=C3÷A3÷12</t>
  </si>
  <si>
    <t>2021年退休人员基本养老待遇支出</t>
  </si>
  <si>
    <t>2021决算收支表</t>
  </si>
  <si>
    <t>2022年月人均基本养老待遇增量</t>
  </si>
  <si>
    <t>需手填数据，与两部批准数一致</t>
  </si>
  <si>
    <t>C9=E9÷A9</t>
  </si>
  <si>
    <t>D1=C1×（D2+1）</t>
  </si>
  <si>
    <t>2023年月人均基本养老待遇增幅</t>
  </si>
  <si>
    <t>预算布置的人均基本养老待遇增幅</t>
  </si>
  <si>
    <t>D9=F9÷B9</t>
  </si>
  <si>
    <t>退休人员基本养老待遇支出</t>
  </si>
  <si>
    <t>E1=E2-E3+E4</t>
  </si>
  <si>
    <t>2022年初已退休人员基本养老待遇支出</t>
  </si>
  <si>
    <t>E2</t>
  </si>
  <si>
    <t>E2=A2×C1×12</t>
  </si>
  <si>
    <t>2022年死亡退休人员少领取基本养老待遇</t>
  </si>
  <si>
    <t>E3</t>
  </si>
  <si>
    <t>E3=A4×C1×6</t>
  </si>
  <si>
    <t>2022年新增退休人员基本养老待遇支出</t>
  </si>
  <si>
    <t>E4</t>
  </si>
  <si>
    <t>E4=A6×C1×6</t>
  </si>
  <si>
    <t>填报基本养老待遇支出减去离休金</t>
  </si>
  <si>
    <t>2023预算收支表</t>
  </si>
  <si>
    <t>F1=F2-F3+F4</t>
  </si>
  <si>
    <t>2023年初已退休人员基本养老待遇支出</t>
  </si>
  <si>
    <t>F2</t>
  </si>
  <si>
    <t>F2=A1×D1×12</t>
  </si>
  <si>
    <t>2023年死亡退休人员少领取基本养老待遇</t>
  </si>
  <si>
    <t>F3</t>
  </si>
  <si>
    <t>F3=B2×D1×6</t>
  </si>
  <si>
    <t>2023年新增退休人员基本养老待遇支出</t>
  </si>
  <si>
    <t>F4</t>
  </si>
  <si>
    <t>F4=B4×D1×6</t>
  </si>
  <si>
    <t>2023年企业职工基本养老保险基金预算预计执行数核对分析</t>
  </si>
  <si>
    <t xml:space="preserve">社预审01表 </t>
  </si>
  <si>
    <t xml:space="preserve">金额单位：元 </t>
  </si>
  <si>
    <t>项目说明</t>
  </si>
  <si>
    <t>审核指标</t>
  </si>
  <si>
    <t>计算结果</t>
  </si>
  <si>
    <t>是否审核</t>
  </si>
  <si>
    <t>审核系数</t>
  </si>
  <si>
    <t>是否审核通过</t>
  </si>
  <si>
    <t>情况说明</t>
  </si>
  <si>
    <t>修改意见</t>
  </si>
  <si>
    <t>反馈意见</t>
  </si>
  <si>
    <t>下限</t>
  </si>
  <si>
    <t>上限</t>
  </si>
  <si>
    <t>一、相关指标核对</t>
  </si>
  <si>
    <t xml:space="preserve">    1.1   上年结余核对</t>
  </si>
  <si>
    <t>执行数[上年结余]与上年决算报表[年末滚存结余]核对一致</t>
  </si>
  <si>
    <t>2021年决算年末滚存结余</t>
  </si>
  <si>
    <t>2022年预计执行数上年结余</t>
  </si>
  <si>
    <t>差额</t>
  </si>
  <si>
    <t>Y</t>
  </si>
  <si>
    <t>是</t>
  </si>
  <si>
    <t xml:space="preserve">    1.2   上年预算结转</t>
  </si>
  <si>
    <t>执行数[上年预算结转]与上年决算报表[本年预算结转]核对一致</t>
  </si>
  <si>
    <t>2021年决算本年预算结转</t>
  </si>
  <si>
    <t>2022年上年预算结转</t>
  </si>
  <si>
    <t xml:space="preserve">    1.3   中央财政安排</t>
  </si>
  <si>
    <t>中央安排数手工补充填写</t>
  </si>
  <si>
    <t>2022年预计执行数</t>
  </si>
  <si>
    <t>2022年中央安排下达数</t>
  </si>
  <si>
    <t xml:space="preserve">    1.4   全国统筹调剂资金收入</t>
  </si>
  <si>
    <t>全国统筹调剂资金收入手工补充填写</t>
  </si>
  <si>
    <t>2022年中央调剂资金收入下达数</t>
  </si>
  <si>
    <t xml:space="preserve">    1.5   全国统筹调剂资金支出</t>
  </si>
  <si>
    <t>全国统筹调剂资金支出手工补充填写</t>
  </si>
  <si>
    <t>2022年中央调剂资金支出下达数</t>
  </si>
  <si>
    <t xml:space="preserve">    1.6   委托投资收益</t>
  </si>
  <si>
    <t>对账金额手工补充填写</t>
  </si>
  <si>
    <t>全国社保基金理事会对账金额</t>
  </si>
  <si>
    <t xml:space="preserve">    1.7   上年末累计欠费</t>
  </si>
  <si>
    <t>核对一致，否则需说明情况</t>
  </si>
  <si>
    <t>2021年决算年末累计欠费</t>
  </si>
  <si>
    <t>2022年预计执行数上年末累计欠费</t>
  </si>
  <si>
    <t>二、与调整预算数比照（无调整预算则比照预算数）</t>
  </si>
  <si>
    <t xml:space="preserve">    2.1.1   基本养老保险费收入</t>
  </si>
  <si>
    <t>-</t>
  </si>
  <si>
    <t>2022年调整预算数</t>
  </si>
  <si>
    <t>预算执行率(%)</t>
  </si>
  <si>
    <t xml:space="preserve">    2.1.2   财政补贴收入</t>
  </si>
  <si>
    <t xml:space="preserve">    2.1.3   基本养老金支出</t>
  </si>
  <si>
    <t xml:space="preserve">    2.1.4   丧葬补助及抚恤金支出</t>
  </si>
  <si>
    <t>三、与前三季度累计执行数比照</t>
  </si>
  <si>
    <t xml:space="preserve">    3.1.1 基本养老保险费收入</t>
  </si>
  <si>
    <t>2022年1-3季度累计执行数</t>
  </si>
  <si>
    <t>三季度累计执行数占全年执行数比例(%)</t>
  </si>
  <si>
    <t xml:space="preserve">    3.1.2 财政补贴收入</t>
  </si>
  <si>
    <t xml:space="preserve">    3.2.1 基本养老金支出</t>
  </si>
  <si>
    <t xml:space="preserve">    3.2.2 丧葬补助金和抚恤金支出</t>
  </si>
  <si>
    <t xml:space="preserve">    3.3 参保人数</t>
  </si>
  <si>
    <t xml:space="preserve">    3.3.1 在职人数</t>
  </si>
  <si>
    <t xml:space="preserve">   3.3.1.1 个人身份参保在职人数</t>
  </si>
  <si>
    <t xml:space="preserve">    3.3.2 离休人数</t>
  </si>
  <si>
    <t xml:space="preserve">    3.3.3 退休退职人数</t>
  </si>
  <si>
    <t xml:space="preserve">    3.3.3.1 当年新增退休退职人员</t>
  </si>
  <si>
    <t xml:space="preserve">    3.3.3.2 当年死亡退休退职人员</t>
  </si>
  <si>
    <t xml:space="preserve">    3.4 缴费人数</t>
  </si>
  <si>
    <t xml:space="preserve">   3.4.1 个人身份缴费人数</t>
  </si>
  <si>
    <t xml:space="preserve">    3.5 缴费基数总额</t>
  </si>
  <si>
    <t xml:space="preserve">    3.5.1 以个人身份参保缴费人员缴费基数总额</t>
  </si>
  <si>
    <t>四、与上年决算数比照</t>
  </si>
  <si>
    <t xml:space="preserve">    4.1.1 基本养老保险费收入</t>
  </si>
  <si>
    <t>剔除减征免征后的增幅为保险费收入加上减征免征数后再计算增长幅度。</t>
  </si>
  <si>
    <t>2021年决算数</t>
  </si>
  <si>
    <t>增幅(%)</t>
  </si>
  <si>
    <t>剔除减征免征后的增幅（%）</t>
  </si>
  <si>
    <t xml:space="preserve">    4.1.1.1 政策性减征免征</t>
  </si>
  <si>
    <t>2022年预计执行数手工补充填写，需说明情况</t>
  </si>
  <si>
    <t xml:space="preserve">    4.1.2 财政补贴收入</t>
  </si>
  <si>
    <t xml:space="preserve">    4.2.1 基本养老金支出</t>
  </si>
  <si>
    <t xml:space="preserve">    4.2.2 丧葬补助金和抚恤金支出</t>
  </si>
  <si>
    <t xml:space="preserve">    4.3  参保人数</t>
  </si>
  <si>
    <t xml:space="preserve">    4.3.1 在职人数</t>
  </si>
  <si>
    <t>4.3.1.1 个人身份参保在职人数</t>
  </si>
  <si>
    <t xml:space="preserve">    4.3.2 离休人数</t>
  </si>
  <si>
    <t xml:space="preserve">    4.3.3 退休退职人数</t>
  </si>
  <si>
    <t xml:space="preserve">   4.3.3.1 当年新增退休退职人员</t>
  </si>
  <si>
    <t xml:space="preserve">   4.3.3.2 当年死亡退休退职人员</t>
  </si>
  <si>
    <t xml:space="preserve">   4.4 缴费人数</t>
  </si>
  <si>
    <t xml:space="preserve">   4.4 个人身份缴费人数</t>
  </si>
  <si>
    <t xml:space="preserve">   4.5 缴费基数总额</t>
  </si>
  <si>
    <t xml:space="preserve">    4.5.1 以个人身份参保缴费人员缴费基数总额</t>
  </si>
  <si>
    <t>五、阶段性缓缴社保费</t>
  </si>
  <si>
    <t xml:space="preserve">    5.1 阶段性缓缴社保费（缓缴金额）</t>
  </si>
  <si>
    <t>2022年预计执行数手工补充填写</t>
  </si>
  <si>
    <t>2023年度企业职工基本养老保险基金预算审核情况</t>
  </si>
  <si>
    <t>社预审02表</t>
  </si>
  <si>
    <t>金额单位：元</t>
  </si>
  <si>
    <t>一、收入情况</t>
  </si>
  <si>
    <t xml:space="preserve">     1.1   基金收入</t>
  </si>
  <si>
    <t>预算总表口径</t>
  </si>
  <si>
    <t>增减额</t>
  </si>
  <si>
    <t>增减率(%)</t>
  </si>
  <si>
    <t xml:space="preserve">    1.1.1   基本养老保险费收入</t>
  </si>
  <si>
    <t>--</t>
  </si>
  <si>
    <t xml:space="preserve">    1.1.1.1 应缴当期收入</t>
  </si>
  <si>
    <t>[应缴当期收入]=[缴纳当年基本养老保险费]+[当年新增欠费]</t>
  </si>
  <si>
    <t xml:space="preserve">    1.1.1.2 实缴当期收入</t>
  </si>
  <si>
    <t>[实缴当期收入]=[缴纳当年基本养老保险费]</t>
  </si>
  <si>
    <t xml:space="preserve">    1.1.1.3 一次性补缴收入</t>
  </si>
  <si>
    <t>[占保险费收入比重]=[一次性补缴收入÷基本养老保险费收入]</t>
  </si>
  <si>
    <t>执行数占保险费收入比重（%）</t>
  </si>
  <si>
    <t>预算数占保险费收入比重（%）</t>
  </si>
  <si>
    <t xml:space="preserve">    1.1.1.4 预缴收入</t>
  </si>
  <si>
    <t>[占保险费收入比重]=[预缴收入÷基本养老保险费收入]</t>
  </si>
  <si>
    <t xml:space="preserve">    1.1.1.5 清欠情况</t>
  </si>
  <si>
    <t xml:space="preserve">    1.1.1.5.1 年初欠费</t>
  </si>
  <si>
    <t xml:space="preserve">    1.1.1.5.2 补缴以前年度欠费收入</t>
  </si>
  <si>
    <t xml:space="preserve">    1.1.1.5.3 当年新增欠费</t>
  </si>
  <si>
    <t>[占应缴当期收入比重]=[当期新增欠费÷应缴当期收入]</t>
  </si>
  <si>
    <t>执行数占应缴当期收入比重（%）</t>
  </si>
  <si>
    <t>预算数占应缴当期收入比重（%）</t>
  </si>
  <si>
    <t xml:space="preserve">    1.1.1.5.4 年末欠费</t>
  </si>
  <si>
    <t xml:space="preserve">    1.1.1.5.5 欠费增幅</t>
  </si>
  <si>
    <t>[欠费增幅]=[年末欠费]÷[年初欠费]-1</t>
  </si>
  <si>
    <t xml:space="preserve">    1.1.1.5.6 清欠比例</t>
  </si>
  <si>
    <t>[清欠比例]=[补缴以前年度欠费收入]÷[年初欠费]</t>
  </si>
  <si>
    <t>增减率</t>
  </si>
  <si>
    <t xml:space="preserve">    1.1.2   基金收益</t>
  </si>
  <si>
    <t xml:space="preserve">    1.1.2   财政补贴收入</t>
  </si>
  <si>
    <t xml:space="preserve">    1.1.2.1 中央财政补贴</t>
  </si>
  <si>
    <t>[中央财政补贴收入]=[财政补贴收入]-[其中：本级财政补贴]</t>
  </si>
  <si>
    <t xml:space="preserve">    1.1.2.2 财政补贴收入与一般公共预算核对</t>
  </si>
  <si>
    <t>[一般公共预算安排数]=[一般公共预算上年预算结转]+[一般公共预算本年预算安排]</t>
  </si>
  <si>
    <t>2023年财政补贴收入预算数</t>
  </si>
  <si>
    <t>2023年一般公共预算安排数</t>
  </si>
  <si>
    <t>2023年中央财政补贴预算数</t>
  </si>
  <si>
    <t>2023年中央预算安排数</t>
  </si>
  <si>
    <t xml:space="preserve">    1.1.3.1 利息收入</t>
  </si>
  <si>
    <t xml:space="preserve">    1.1.3.2 委托投资收益</t>
  </si>
  <si>
    <t xml:space="preserve">    1.1.3.3 基金总收益率(%)</t>
  </si>
  <si>
    <t>[基金总收益率]=([利息收入]+[委托投资收益])÷(([上年结余]+[年末滚存结余])÷2)</t>
  </si>
  <si>
    <t xml:space="preserve">    1.1.3.4 利息收益率(%)</t>
  </si>
  <si>
    <t>[利息收益率]=[利息收入]÷(([上年结余]+[年末滚存结余])÷2)</t>
  </si>
  <si>
    <t xml:space="preserve">    1.1.4   其他收入</t>
  </si>
  <si>
    <t>[其他收入]如有数据应说明</t>
  </si>
  <si>
    <t xml:space="preserve">    1.1.4.1   剔除滞纳金后其他收入</t>
  </si>
  <si>
    <t>[剔除滞纳金后其他收入]=[其他收入]-[滞纳金]</t>
  </si>
  <si>
    <t xml:space="preserve">    1.1.5   转移收入</t>
  </si>
  <si>
    <t>二、支出情况</t>
  </si>
  <si>
    <t xml:space="preserve">    2.1   基金支出</t>
  </si>
  <si>
    <t xml:space="preserve">    2.1.1   基本养老金支出</t>
  </si>
  <si>
    <t xml:space="preserve">    2.1.1.1 人均养老金支出</t>
  </si>
  <si>
    <t>[人均养老金支出]=[基本养老金支出]÷[离退休人数]</t>
  </si>
  <si>
    <t xml:space="preserve">    2.1.2   医疗补助金支出</t>
  </si>
  <si>
    <t>[实现医保全覆盖地区不再列支医疗补助金]如有数据请核实</t>
  </si>
  <si>
    <t xml:space="preserve">    2.1.3   丧葬补助金和抚恤金支出</t>
  </si>
  <si>
    <t xml:space="preserve">    2.1.3.1 人均丧葬补助金和抚恤金支出</t>
  </si>
  <si>
    <t>[人均丧葬补助金和抚恤金支出]=[丧葬补助金和抚恤金支出]÷[当年死亡退休退职人员]</t>
  </si>
  <si>
    <t xml:space="preserve">    2.1.4   病残津贴支出</t>
  </si>
  <si>
    <t>反映按国家规定标准对未达到法定退休年龄时因病或非因工致残完全丧失劳动能力的参保人员发放的基本生活费。2022年无数据。</t>
  </si>
  <si>
    <t xml:space="preserve">    2.1.4.1 人均病残津贴支出</t>
  </si>
  <si>
    <t>[人均病残津贴支出]=[病残津贴支出]÷[病残人数]</t>
  </si>
  <si>
    <t xml:space="preserve">    2.1.5   其他支出</t>
  </si>
  <si>
    <t>[其他支出]如有数据应进行说明</t>
  </si>
  <si>
    <t xml:space="preserve">    2.1.6   转移支出</t>
  </si>
  <si>
    <t>三、基金结余</t>
  </si>
  <si>
    <t xml:space="preserve">    3.1   当期结余情况</t>
  </si>
  <si>
    <t xml:space="preserve">    3.2   累计结余情况</t>
  </si>
  <si>
    <t xml:space="preserve">    3.3   年末基金支付能力(月)</t>
  </si>
  <si>
    <t>[年末基金支付能力(月)]=[年末滚存结余]÷[本年支出小计]×12</t>
  </si>
  <si>
    <t>四、人员情况</t>
  </si>
  <si>
    <t xml:space="preserve">    4.1   参保人数</t>
  </si>
  <si>
    <t xml:space="preserve">    4.1.1   在职职工数</t>
  </si>
  <si>
    <t xml:space="preserve">    4.1.1.1 个人身份参保人数</t>
  </si>
  <si>
    <t xml:space="preserve">    4.1.1.2 单位职工在职参保人数</t>
  </si>
  <si>
    <t>[单位职工在职参保人数]=[在职职工数]-[个人身份参保人数]</t>
  </si>
  <si>
    <t xml:space="preserve">    4.1.1.3 单位职工参保人数占总在职人数比例(%)</t>
  </si>
  <si>
    <t>[单位职工参保人数占总在职人数比例]=[单位职工在职参保人数]÷[在职职工数]</t>
  </si>
  <si>
    <t xml:space="preserve">    4.1.2  离休人员</t>
  </si>
  <si>
    <t>[离休人数]不应再有增长</t>
  </si>
  <si>
    <t xml:space="preserve">    4.1.3  退休退职人员</t>
  </si>
  <si>
    <t xml:space="preserve">    4.1.3.1  当年新增退休退职人员</t>
  </si>
  <si>
    <t xml:space="preserve">    4.1.3.2  当年死亡退休退职人员</t>
  </si>
  <si>
    <t xml:space="preserve">    4.1.4  病残人数</t>
  </si>
  <si>
    <t>反映按国家规定标准对未达到法定退休年龄时因病或非因工致残完全丧失劳动能力领取基本生活费的参保人员。2022年无数据。</t>
  </si>
  <si>
    <t xml:space="preserve">    4.2  缴费人数</t>
  </si>
  <si>
    <t xml:space="preserve">    4.2.1 个人身份缴费人数</t>
  </si>
  <si>
    <t xml:space="preserve">    4.2.2 单位职工缴费人数</t>
  </si>
  <si>
    <t>[单位职工缴费人数]=[缴费人数]-[个人身份缴费人数]</t>
  </si>
  <si>
    <t xml:space="preserve">    4.2.3 单位职工缴费人数占总缴费人数比例(%)</t>
  </si>
  <si>
    <t>[单位职工缴费人数占总缴费人数比例]=[单位职工缴费人数]÷[缴费人数]</t>
  </si>
  <si>
    <t xml:space="preserve">    4.2.4   缴费人数占在职参保人数比例(%)</t>
  </si>
  <si>
    <t>[缴费人数占在职参保人数比例]=[缴费人数]÷[在职职工数]</t>
  </si>
  <si>
    <t xml:space="preserve">    4.2.5 个人身份缴费人数占个人身份参保人数比例(%)</t>
  </si>
  <si>
    <t>[个人身份缴费人数占在职参保人数比例]=[个人身份缴费人数]÷[个人身份参保人数]</t>
  </si>
  <si>
    <t xml:space="preserve">    4.2.6 单位职工缴费人数占单位职工在职参保人数比例(%)</t>
  </si>
  <si>
    <t>[单位职工缴费人数占在职参保人数比例]=[单位职工缴费人数]÷[单位职工在职参保人数]</t>
  </si>
  <si>
    <t>五、基数情况</t>
  </si>
  <si>
    <t xml:space="preserve">    5.1   缴费基数总额</t>
  </si>
  <si>
    <t xml:space="preserve">    5.1.1 单位职工个人缴费基数总额</t>
  </si>
  <si>
    <t xml:space="preserve">    5.1.2 以个人身份参保人员缴费基数总额</t>
  </si>
  <si>
    <t xml:space="preserve">    5.1.3 单位职工个人缴费基数总额占缴费基数总额比例(%)</t>
  </si>
  <si>
    <t>[单位职工个人缴费基数总额占缴费基数总额比例]=[单位职工个人缴费基数总额]÷[缴费基数总额]</t>
  </si>
  <si>
    <t xml:space="preserve">    5.2   人均缴费基数</t>
  </si>
  <si>
    <t>[人均缴费基数]=[缴费基数总额]÷[缴费人数]</t>
  </si>
  <si>
    <t xml:space="preserve">    5.2.1 人均缴费基数占统筹地区职工平均工资(%)</t>
  </si>
  <si>
    <t>[人均缴费基数占统筹地区职工平均工资]=[人均缴费基数]÷[统筹地区职工平均工资]</t>
  </si>
  <si>
    <t xml:space="preserve">    5.3   人均个人身份缴费基数</t>
  </si>
  <si>
    <t>[人均个人身份缴费基数]=[个人身份缴费基数总额]÷[个人身份缴费人数]</t>
  </si>
  <si>
    <t xml:space="preserve">    5.3.1 人均个人身份缴费基数占统筹地区职工平均工资(%)</t>
  </si>
  <si>
    <t>[人均个人身份缴费基数占统筹地区职工平均工资]=[人均个人身份缴费基数]÷[统筹地区职工平均工资]</t>
  </si>
  <si>
    <t xml:space="preserve">    5.4   人均单位职工缴费基数</t>
  </si>
  <si>
    <t>[人均单位职工缴费基数]=[单位职工个人缴费基数总额]÷[单位职工缴费人数]</t>
  </si>
  <si>
    <t xml:space="preserve">    5.4.1 人均单位职工缴费基数占统筹地区职工平均工资(%)</t>
  </si>
  <si>
    <t>[人均单位职工缴费基数占统筹地区职工平均工资]=[人均单位职工缴费基数]÷[统筹地区职工平均工资]</t>
  </si>
  <si>
    <t xml:space="preserve">    5.5   统筹地区职工平均工资</t>
  </si>
  <si>
    <t>统筹地区职工平均工资应在合理区间</t>
  </si>
  <si>
    <t>六、综合计算结果</t>
  </si>
  <si>
    <t xml:space="preserve">    6.1   供养比(%)</t>
  </si>
  <si>
    <t>[供养比]=[在职人数]÷[离退休人数]</t>
  </si>
  <si>
    <t xml:space="preserve">    6.2   替代率(%)</t>
  </si>
  <si>
    <t>[替代率]=[人均基本养老金支出]÷[人均缴费基数]</t>
  </si>
  <si>
    <t xml:space="preserve">    6.3   缴费费率(%)</t>
  </si>
  <si>
    <t>[缴费费率]=[保险费收入]÷[缴费基数总额]</t>
  </si>
  <si>
    <t xml:space="preserve">    6.3.1 应缴缴费率(%)</t>
  </si>
  <si>
    <t>[应缴缴费率]=[当期应缴收入]÷[缴费基数总额]</t>
  </si>
  <si>
    <t>2023年城乡居民基本养老保险基金预算预计执行数核对分析</t>
  </si>
  <si>
    <t xml:space="preserve">社预审03表 </t>
  </si>
  <si>
    <t xml:space="preserve">    1.1   上年结余</t>
  </si>
  <si>
    <t xml:space="preserve">    1.4   委托投资收益</t>
  </si>
  <si>
    <t xml:space="preserve">    2.1.1   个人缴费收入</t>
  </si>
  <si>
    <t xml:space="preserve">    2.1.3   基础养老金支出</t>
  </si>
  <si>
    <t xml:space="preserve">    2.1.4   个人账户养老金支出</t>
  </si>
  <si>
    <t xml:space="preserve">    2.1.5   丧葬补助金金支出</t>
  </si>
  <si>
    <t xml:space="preserve">    3.1.1 个人缴费收入</t>
  </si>
  <si>
    <t xml:space="preserve">    3.2.1 基础养老金支出</t>
  </si>
  <si>
    <t xml:space="preserve">    3.2.2 个人账户养老金支出</t>
  </si>
  <si>
    <t xml:space="preserve">    3.2.3 丧葬补助金支出</t>
  </si>
  <si>
    <t xml:space="preserve">    3.3.1 16-59周岁参保人数</t>
  </si>
  <si>
    <t>反映16-59周岁参加城乡居民基本养老保险的人数，包括中断缴费但未终止养老保险关系的城乡居民人数。</t>
  </si>
  <si>
    <t xml:space="preserve">    3.3.2 16-59周岁缴费人数</t>
  </si>
  <si>
    <t>反映16-59周岁参加城乡居民基本养老保险并按规定缴纳养老保险费的人数，不包括中断缴费但未终止养老保险关系的城乡居民人数。</t>
  </si>
  <si>
    <t>否</t>
  </si>
  <si>
    <t>因许多人外出打工，每年参保人员都集中在年末才缴费参保，所以前3季度执行率低。</t>
  </si>
  <si>
    <t xml:space="preserve">    3.3.3 实际领取待遇人数</t>
  </si>
  <si>
    <t>反映参加城乡居民基本养老保险并按月领取养老金的人数。</t>
  </si>
  <si>
    <t xml:space="preserve">    4.1.1 个人缴费收入</t>
  </si>
  <si>
    <t>2022年我县继续开展扩面征缴工作，入村入户精准宣传，效果显著，缴费人员大幅增加；同时受多缴多得政策影响，选择缴纳高档次人数比较多，其中交6000元档次的有1971人，中间段位补缴的有8489人，人数与人均缴费水平的大幅度增加，使得保费增幅较大。</t>
  </si>
  <si>
    <t xml:space="preserve">    4.2.1 基础养老金支出</t>
  </si>
  <si>
    <t xml:space="preserve">    4.2.2 个人账户养老金支出</t>
  </si>
  <si>
    <t xml:space="preserve">    4.2.3 丧葬补助金支出</t>
  </si>
  <si>
    <t xml:space="preserve">    4.3.1 16-59周岁参保人数</t>
  </si>
  <si>
    <t xml:space="preserve">    4.3.2 16-59周岁缴费人数</t>
  </si>
  <si>
    <t>2022年我县继续开展扩面征缴工作，入村入户精准宣传，努力实现应保尽保，应缴尽缴，效果显著，动员了以前政府代缴的建档立卡贫困人员，后因脱贫政策变动，政府未代缴而中断参保人员继续参保，及新增缴费参保人员也大幅度增加，所以增幅大。</t>
  </si>
  <si>
    <t xml:space="preserve">    4.3.3 实际领取待遇人数</t>
  </si>
  <si>
    <t>2023年度城乡居民基本养老保险基金预算审核情况</t>
  </si>
  <si>
    <t>社预审04表</t>
  </si>
  <si>
    <t>一、收入指标分析</t>
  </si>
  <si>
    <t xml:space="preserve">    1.1  基金收入</t>
  </si>
  <si>
    <t xml:space="preserve">    1.1.1  个人缴费收入</t>
  </si>
  <si>
    <t xml:space="preserve">    1.1.1.1 个人当期缴费收入</t>
  </si>
  <si>
    <t>[个人当期缴费收入]=[个人缴费收入]-[财政为困难人员代缴收入]-[一次性缴费收入]</t>
  </si>
  <si>
    <t xml:space="preserve">    1.1.1.2 财政为困难人员代缴收入</t>
  </si>
  <si>
    <t xml:space="preserve">    1.1.1.3 一次性缴费收入</t>
  </si>
  <si>
    <t>需手工补充填报</t>
  </si>
  <si>
    <t xml:space="preserve">    1.1.2.1   财政对基础养老金的补贴</t>
  </si>
  <si>
    <t xml:space="preserve">    1.1.2.2 财政对个人缴费的补贴</t>
  </si>
  <si>
    <t xml:space="preserve">    1.1.2.3 其他财政补贴</t>
  </si>
  <si>
    <t>[其他财政补贴]=[财政补贴收入]-[财政对基础养老金的补贴]-[财政对个人缴费的补贴]</t>
  </si>
  <si>
    <t xml:space="preserve">    1.1.2.4 财政补贴收入与一般公共预算核对</t>
  </si>
  <si>
    <t>[一般公共预算安排数]=[一般公共预算上年预算结转]+[一般公共预算本年预算安排]，中央财政补贴预算数手工补充填写</t>
  </si>
  <si>
    <t xml:space="preserve">    1.1.3 利息收入</t>
  </si>
  <si>
    <t xml:space="preserve">    1.1.4 委托投资收益</t>
  </si>
  <si>
    <t xml:space="preserve">    1.1.4.1 基金总收益率(%)</t>
  </si>
  <si>
    <t>二、支出指标分析</t>
  </si>
  <si>
    <t xml:space="preserve">    2.1.1   基础养老金支出</t>
  </si>
  <si>
    <t xml:space="preserve">    2.1.2  个人账户养老支出</t>
  </si>
  <si>
    <t xml:space="preserve">    2.1.3   丧葬补助金支出</t>
  </si>
  <si>
    <t xml:space="preserve">    2.1.4   转移支出</t>
  </si>
  <si>
    <t>三、结余指标分析</t>
  </si>
  <si>
    <t xml:space="preserve">    3.2.1   个人账户养老金累计结余情况</t>
  </si>
  <si>
    <t xml:space="preserve">    3.3.1   年末个人账户基金支付能力(月)</t>
  </si>
  <si>
    <t>[年末个人账户基金支付能力(月)]=[年末个人账户养老金累计结余]÷[本年个人账户养老金支出小计]×12</t>
  </si>
  <si>
    <t>四、基础数据分析</t>
  </si>
  <si>
    <t xml:space="preserve">   4.1   16-59周岁参保人数</t>
  </si>
  <si>
    <t xml:space="preserve">   4.2   16-59周岁缴费人数</t>
  </si>
  <si>
    <t xml:space="preserve">    4.2.1   财政为困难人员代缴人数</t>
  </si>
  <si>
    <t>反映地方政府代缴部分或全部最低标准养老保险费的重度残疾人等困难群体期末人数，需手工填写。</t>
  </si>
  <si>
    <t xml:space="preserve">    4.3   一次性缴费人数</t>
  </si>
  <si>
    <t>反映按规定一次缴费的参保人员，需手工填写。</t>
  </si>
  <si>
    <t xml:space="preserve">    4.4   实际领取待遇人数</t>
  </si>
  <si>
    <t xml:space="preserve">   4.5   个人缴费标准</t>
  </si>
  <si>
    <t>[个人缴费标准]根据当地政策规定手工补充填写，按照各档次及缴费人数占比加权平均计算</t>
  </si>
  <si>
    <t xml:space="preserve">   4.5.1   财政为困难人员代缴费标准</t>
  </si>
  <si>
    <t>[ 财政为困难人员代缴费标准]根据当地政策规定手工补充填写，按照各档次及人数占比加权平均计算</t>
  </si>
  <si>
    <t xml:space="preserve">    4.6 财政对基础养老金补贴标准</t>
  </si>
  <si>
    <t>[财政对基础养老补贴标准]根据当地政策规定手工补充填写</t>
  </si>
  <si>
    <t xml:space="preserve">    4.7 财政对个人缴费补贴标准</t>
  </si>
  <si>
    <t>[财政对个人缴费补贴标准]根据当地政策规定手工补充填写，按照各档次及缴费人数占比加权平均计算</t>
  </si>
  <si>
    <t>五、综合指标分析</t>
  </si>
  <si>
    <t xml:space="preserve">    5.1   人均个人缴费</t>
  </si>
  <si>
    <t>[人均个人缴费，为个人当期缴费水平]=[个人当期缴费收入]÷[16-59周岁缴费人数]</t>
  </si>
  <si>
    <t xml:space="preserve">    5.2   人均财政为困难人员代缴费</t>
  </si>
  <si>
    <t>[人均财政为困难人员代缴费，为财政为困难人员代缴费水平]=[财政为困难人员代缴收入]÷[财政为困难人员代缴人数]</t>
  </si>
  <si>
    <t xml:space="preserve">    5.3   人均一次性缴费</t>
  </si>
  <si>
    <t>[人均一次性缴费，为一次性缴费水平]=[一次性缴费收入]÷[一次性缴费人数]</t>
  </si>
  <si>
    <t xml:space="preserve">    5.4   人均财政对基础养老金补贴</t>
  </si>
  <si>
    <t>[人均财政对基础养老金补贴]=[财政对基础养老金的补贴]÷[实际领取待遇人数]÷12</t>
  </si>
  <si>
    <t xml:space="preserve">    5.5 人均基础养老金支出</t>
  </si>
  <si>
    <t>[人均基础养老金支出]=[基础养老金支出]÷[实际领取待遇人数]÷12</t>
  </si>
  <si>
    <t xml:space="preserve">    5.5.1 人均基础养老金支出与标准差额</t>
  </si>
  <si>
    <t>[人均基础养老金支出与标准差额]=[人均基础养老金支出]-[财政对基础养老金补贴标准]</t>
  </si>
  <si>
    <t xml:space="preserve">    5.6 基础养老金财政到位情况（%）</t>
  </si>
  <si>
    <t>[基础养老金财政到位情况]=[财政对基础养老金的补贴]÷[基础养老金支出]×100%</t>
  </si>
  <si>
    <t>2023年机关事业单位基本养老保险基金预算预计执行数核对分析</t>
  </si>
  <si>
    <t xml:space="preserve">社预审05表 </t>
  </si>
  <si>
    <t>财政资金困难，无法根据进度拨付。按支出需求拨付，四季度拨入。</t>
  </si>
  <si>
    <t xml:space="preserve">    3.3.2 退休、退职人员</t>
  </si>
  <si>
    <t>剔除清算因素后的增幅为减去保险费收入清算数后再计算增长幅度。</t>
  </si>
  <si>
    <t>2021年预计执行数中包含2014年10月至2016年12月清算收入82899560.55元。2022年无清算收入，剔除清算数据，2022年预算数比2021年执行数增长了9.74%，在合理范围内。</t>
  </si>
  <si>
    <t>剔除清算因素后增幅（%）</t>
  </si>
  <si>
    <t xml:space="preserve">    4.1.1.1 以前年度清算缴费收入</t>
  </si>
  <si>
    <t>2021年本期财政补助收入执行数中包含2014年10月至2016年12月清算期间财政补助收入150605000元。2022年无清算财政补贴收入，所以减幅较大。</t>
  </si>
  <si>
    <t>剔除清算因素后的增幅为减去基本养老金支出数后再计算增长幅度。</t>
  </si>
  <si>
    <t xml:space="preserve">    4.2.1.1 以前年度清算支出</t>
  </si>
  <si>
    <t>手工补充填写</t>
  </si>
  <si>
    <t xml:space="preserve">    4.3 参保人数</t>
  </si>
  <si>
    <t>因2022年退休人数比新招录人数多，所以增幅为负数。</t>
  </si>
  <si>
    <t xml:space="preserve">    4.3.2 退休退职人数</t>
  </si>
  <si>
    <t xml:space="preserve">    4.4 缴费人数</t>
  </si>
  <si>
    <t xml:space="preserve">    4.5.1 缴费基数总额</t>
  </si>
  <si>
    <t>2023年度机关事业单位基本养老保险基金预算审核情况</t>
  </si>
  <si>
    <t>社预审06表</t>
  </si>
  <si>
    <t xml:space="preserve">    1.1.1.1 当期缴费收入</t>
  </si>
  <si>
    <t>[当期缴费收入]=[基本养老保险费收入]-[清算缴费收入]</t>
  </si>
  <si>
    <t xml:space="preserve">    1.1.1.2 清算缴费收入</t>
  </si>
  <si>
    <t>[清算缴费收入]为以前年度清算所产生的缴费收入，手工补充填写。</t>
  </si>
  <si>
    <t xml:space="preserve">    1.1.2.1 中央财政补贴收入</t>
  </si>
  <si>
    <t>2023年中央财政补贴收入按2022年补助基数加预算当年养老金提标增支的40%测算。</t>
  </si>
  <si>
    <t xml:space="preserve">    1.1.3.1 利息收益率(%)</t>
  </si>
  <si>
    <t>因2023年有从老机关养老保险合并入的两年定期存款到期，所以利息收入高。</t>
  </si>
  <si>
    <t xml:space="preserve">    1.1.4   转移收入</t>
  </si>
  <si>
    <t xml:space="preserve">    1.1.5   其他收入</t>
  </si>
  <si>
    <t xml:space="preserve">    1.1.5.1   剔除滞纳金后其他收入</t>
  </si>
  <si>
    <t xml:space="preserve">    2.1  基金支出</t>
  </si>
  <si>
    <t xml:space="preserve">    2.1.1.1 当年基本养老金支出</t>
  </si>
  <si>
    <t>[当年基本养老金支出]=[基本养老金支出]-[清算基本养老金支出]</t>
  </si>
  <si>
    <t xml:space="preserve">    2.1.1.2 清算基本养老金支出</t>
  </si>
  <si>
    <t>[清算基本养老金支出]为以前年度清算所产生的基本养老金支出，手工补充填写。</t>
  </si>
  <si>
    <t xml:space="preserve">   2.1.1.3 人均养老金支出</t>
  </si>
  <si>
    <t>[人均养老金支出]=[当年基本养老金支出]÷[退休退职人数]</t>
  </si>
  <si>
    <t xml:space="preserve">    2.1.2   转移支出</t>
  </si>
  <si>
    <t xml:space="preserve">    2.1.3   其他支出</t>
  </si>
  <si>
    <t>因财政困难安排的缺口资金多，每年只能确保当年收支平衡,略有结余</t>
  </si>
  <si>
    <t xml:space="preserve">    4.1.1   在职职工</t>
  </si>
  <si>
    <t xml:space="preserve">    4.1.2  退休退职人员</t>
  </si>
  <si>
    <t xml:space="preserve">    4.2.1  缴费人数占在职职工比例（%）</t>
  </si>
  <si>
    <t>[缴费人数占在职职工比例]=[缴费人数]÷[在职职工数]×100%</t>
  </si>
  <si>
    <t xml:space="preserve">    4.3  缴费基数总额</t>
  </si>
  <si>
    <t xml:space="preserve">   4.4   人均缴费基数</t>
  </si>
  <si>
    <t>[人均个人缴费基数]=[缴费基数总额]÷[缴费人数]</t>
  </si>
  <si>
    <t xml:space="preserve">   4.4.1   人均个人缴费基数占统筹地区职工平均工资（%）</t>
  </si>
  <si>
    <t>[人均个人缴费基数占统筹地区职工平均工资情况]=[人均缴费基数]÷[统筹地区职工平均工资]×100%</t>
  </si>
  <si>
    <t xml:space="preserve">    4.5   统筹地区职工平均工资</t>
  </si>
  <si>
    <t xml:space="preserve">    5.1   供养比(%)</t>
  </si>
  <si>
    <t xml:space="preserve">    5.2   替代率(%)</t>
  </si>
  <si>
    <t xml:space="preserve">    5.3   当期缴费收入理论值分析</t>
  </si>
  <si>
    <t>[当期缴费收入理论值]=[缴费基数总额]×24%</t>
  </si>
  <si>
    <t xml:space="preserve">    5.3.1   当期缴费收入填报数与理论数比值（%）</t>
  </si>
  <si>
    <t>[当期缴费收入填报数与理论数比值]=[当期缴费收入填报数]÷[当期缴费收入理论值]</t>
  </si>
  <si>
    <t xml:space="preserve">    5.4   缴费费率(%)</t>
  </si>
  <si>
    <t xml:space="preserve">    5.4.1 剔除清算收入后的缴缴费率(%)</t>
  </si>
  <si>
    <t>2023年职工基本医疗保险基金预算预计执行数核对分析</t>
  </si>
  <si>
    <t xml:space="preserve">社预审07表 </t>
  </si>
  <si>
    <t xml:space="preserve"> </t>
  </si>
  <si>
    <t xml:space="preserve">    2.1.1   基本医疗保险费收入</t>
  </si>
  <si>
    <t xml:space="preserve">    2.1.3   基本医疗待遇支出</t>
  </si>
  <si>
    <t xml:space="preserve">    3.1.1 基本医疗保险费收入</t>
  </si>
  <si>
    <t xml:space="preserve">    3.2.1 基本医疗待遇支出</t>
  </si>
  <si>
    <t xml:space="preserve">    3.3.1 在职职工</t>
  </si>
  <si>
    <t xml:space="preserve">    3.3.2 退休人员</t>
  </si>
  <si>
    <t xml:space="preserve">    3.6 单建统筹缴费基数总额</t>
  </si>
  <si>
    <t>反映未建立个人账户的参保人员缴纳基本医疗保险费的职工工资总额，1-3季度数需手工填写</t>
  </si>
  <si>
    <t xml:space="preserve">    4.1.1 基本医疗保险费收入</t>
  </si>
  <si>
    <t xml:space="preserve"> 4.1.1.1 政策性减征免征</t>
  </si>
  <si>
    <t>手工补充填写，2022年需说明情况</t>
  </si>
  <si>
    <t xml:space="preserve">    4.2 基本医疗待遇支出</t>
  </si>
  <si>
    <t xml:space="preserve">    4.3.1 在职职工</t>
  </si>
  <si>
    <t xml:space="preserve">    4.3.1.1 单建统筹参保人数</t>
  </si>
  <si>
    <t>反映未建立个人账户的参保人员，2021年决算数需手工填写</t>
  </si>
  <si>
    <t xml:space="preserve">    4.3.2 退休人员</t>
  </si>
  <si>
    <t xml:space="preserve">    4.4.1 单建统筹缴费人数</t>
  </si>
  <si>
    <t>反映未建立个人账户的缴费人员，2021年决算数需手工填写</t>
  </si>
  <si>
    <t xml:space="preserve">    4.5 缴费基数总额</t>
  </si>
  <si>
    <t xml:space="preserve">    4.5.1 单建统筹缴费基数总额</t>
  </si>
  <si>
    <t>反映未建立个人账户的参保人员缴纳基本医疗保险费的职工工资总额，2021年决算数需手工填写</t>
  </si>
  <si>
    <t>2022年预计执行数需手工填写</t>
  </si>
  <si>
    <t>2023年度职工基本医疗保险基金预算审核情况</t>
  </si>
  <si>
    <t>社预审08表</t>
  </si>
  <si>
    <t xml:space="preserve">    1.1   基金收入</t>
  </si>
  <si>
    <t xml:space="preserve">    1.1.1   基本医疗保险费收入</t>
  </si>
  <si>
    <t>[应缴当期收入]=[缴纳当年基本医疗保险费]+[当年新增欠费]</t>
  </si>
  <si>
    <t>[实缴当期收入]=[缴纳当年基本医疗保险费]</t>
  </si>
  <si>
    <t xml:space="preserve">    1.1.2.1   对医保基金负担新冠病毒疫苗及接种费用的补助</t>
  </si>
  <si>
    <t xml:space="preserve">    1.1.2.2   其他财政补贴</t>
  </si>
  <si>
    <t>有数据需要进行说明</t>
  </si>
  <si>
    <t xml:space="preserve">    1.1.2.3 财政补贴收入与一般公共预算核对</t>
  </si>
  <si>
    <t xml:space="preserve">    2.1.1   基本医疗待遇支出</t>
  </si>
  <si>
    <t xml:space="preserve">   2.1.1.1 人均医疗待遇支出</t>
  </si>
  <si>
    <t>[人均医疗待遇支出]=[基本医疗待遇支出]÷[参保人数]</t>
  </si>
  <si>
    <t xml:space="preserve">    2.1.1.2 住院费用支出</t>
  </si>
  <si>
    <t xml:space="preserve">    2.1.1.2.1 次均住院费用支出</t>
  </si>
  <si>
    <t>[次均住院支出]=[住院费用支出]÷[住院人次数]</t>
  </si>
  <si>
    <t xml:space="preserve">    2.1.1.3 门诊费用支出</t>
  </si>
  <si>
    <t xml:space="preserve">    2.1.1.3.1 人均门诊费用支出</t>
  </si>
  <si>
    <t>[次均门诊支出]=[门诊费用支出]÷[门诊人次数]</t>
  </si>
  <si>
    <t xml:space="preserve">    2.1.1.4 生育医疗费用支出</t>
  </si>
  <si>
    <t xml:space="preserve">    2.1.1.4.1 人均生育医疗费用支出</t>
  </si>
  <si>
    <t>[人均生育医疗费用支出]=[生育医疗费用支出]÷[生育医疗费人数]</t>
  </si>
  <si>
    <t xml:space="preserve">    2.1.1.5 生育津贴支出</t>
  </si>
  <si>
    <t xml:space="preserve">    2.1.1.5.1 人均生育津贴支出</t>
  </si>
  <si>
    <t>[人均生育津贴支出]=[生育津贴支出]÷[生育津贴人数]</t>
  </si>
  <si>
    <t xml:space="preserve">    2.1.3.1   大病保险支出</t>
  </si>
  <si>
    <t xml:space="preserve">    2.1.3.1.1   人均大病保险支出</t>
  </si>
  <si>
    <t>[人均大病保险支出]=[大病保险支出]÷[大病保险覆盖人数]</t>
  </si>
  <si>
    <t xml:space="preserve">    2.1.3.2   新冠疫苗及接种费用支出</t>
  </si>
  <si>
    <t xml:space="preserve">    2.1.3.2.1   次均新冠疫苗及接种费用支出</t>
  </si>
  <si>
    <t>[次均新冠疫苗及接种费用支出]=[新冠疫苗及接种费用支出]÷[新冠疫苗接种人次数]</t>
  </si>
  <si>
    <t xml:space="preserve">    2.1.3.3  其他</t>
  </si>
  <si>
    <t>有数据需进行说明</t>
  </si>
  <si>
    <t xml:space="preserve">    3.1.1   统筹基金当期结余情况</t>
  </si>
  <si>
    <t xml:space="preserve">    3.2.1   统筹基金累计结余情况</t>
  </si>
  <si>
    <t xml:space="preserve">    3.3.1   年末统筹基金支付能力(月)</t>
  </si>
  <si>
    <t xml:space="preserve">    4.1.1.1   单建统筹参保人数</t>
  </si>
  <si>
    <t>反映未建立个人账户的参保人员</t>
  </si>
  <si>
    <t xml:space="preserve">    4.1.2  退休人员</t>
  </si>
  <si>
    <t xml:space="preserve">    4.2 缴费人数</t>
  </si>
  <si>
    <t xml:space="preserve">    4.2.1 单建统筹缴费人数</t>
  </si>
  <si>
    <t>反映未建立个人账户的缴费人员</t>
  </si>
  <si>
    <t xml:space="preserve">    4.2.2  缴费人数占在职职工比例（%）</t>
  </si>
  <si>
    <t>[缴费人数占在职职工比例]=[缴费人数]÷[在职职工]×100%</t>
  </si>
  <si>
    <t xml:space="preserve">    4.3.1 住院人次数</t>
  </si>
  <si>
    <t xml:space="preserve">    4.3.2 门诊人次数</t>
  </si>
  <si>
    <t xml:space="preserve">                           4.3.3 报销生育医疗费人数</t>
  </si>
  <si>
    <t xml:space="preserve">    4.3.3.1 报销生育医疗费人数占参保人数比例（%）</t>
  </si>
  <si>
    <t xml:space="preserve">    4.3.4 领取生育津贴人数</t>
  </si>
  <si>
    <t xml:space="preserve">    4.3.3.1 领取生育津贴人数占参保人数比例（%）</t>
  </si>
  <si>
    <t xml:space="preserve">    4.3.5 大病保险覆盖人数</t>
  </si>
  <si>
    <t xml:space="preserve">    4.3.6 新冠疫苗接种人次数</t>
  </si>
  <si>
    <t xml:space="preserve">    4.4.1 缴费基数总额</t>
  </si>
  <si>
    <t xml:space="preserve">   4.4.2   单建统筹缴费基数总额</t>
  </si>
  <si>
    <t>反映未建立个人账户的参保人员缴纳基本医疗保险费的职工工资总额</t>
  </si>
  <si>
    <t xml:space="preserve">   4.4.3   人均缴费基数</t>
  </si>
  <si>
    <t xml:space="preserve">   4.4.4  人均缴费基数占统筹地区职工平均工资（%）</t>
  </si>
  <si>
    <t>[人均缴费基数占统筹地区职工平均工资情况]=[人均缴费基数]÷[统筹地区职工平均工资]×100%</t>
  </si>
  <si>
    <t xml:space="preserve">    5.1  缴费费率(%)</t>
  </si>
  <si>
    <t>[缴费费率]=[保险费收入]÷[个人缴费基数总额]</t>
  </si>
  <si>
    <t xml:space="preserve">    5.2 应缴缴费率(%)</t>
  </si>
  <si>
    <t>[应缴缴费率]=[当期应缴收入]÷[个人缴费基数总额]</t>
  </si>
  <si>
    <t>2023年城乡居民基本医疗保险基金预算预计执行数核对分析</t>
  </si>
  <si>
    <t xml:space="preserve">社预审09表 </t>
  </si>
  <si>
    <t>2022年预计执行数（全部补贴）</t>
  </si>
  <si>
    <t xml:space="preserve">    2.1.4   大病保险支出</t>
  </si>
  <si>
    <t xml:space="preserve">    3.2.2 大病保险支出</t>
  </si>
  <si>
    <t xml:space="preserve">    3.3 年末缴费人数</t>
  </si>
  <si>
    <t xml:space="preserve">    3.4 大病保险覆盖人数</t>
  </si>
  <si>
    <t xml:space="preserve">    4.2.1 基本医疗待遇支出</t>
  </si>
  <si>
    <t xml:space="preserve">    4.2.2 大病保险支出</t>
  </si>
  <si>
    <t xml:space="preserve">    4.3 年末缴费人数</t>
  </si>
  <si>
    <t xml:space="preserve">    4.4 大病保险覆盖人数</t>
  </si>
  <si>
    <t>2023年度城乡居民基本医疗保险基金预算审核情况</t>
  </si>
  <si>
    <t>社预审10表</t>
  </si>
  <si>
    <t xml:space="preserve">    1.1.1.1 个人缴费收入</t>
  </si>
  <si>
    <t>[个人缴费收入]=[基本医疗保险费收入]-[集体扶持收入]-[城乡医疗救助资助收入]-[财政为困难人员代缴收入]</t>
  </si>
  <si>
    <t xml:space="preserve">    1.1.1.2 城乡医疗救助资助收入</t>
  </si>
  <si>
    <t xml:space="preserve">    1.1.1.3 财政为困难人员代缴收入</t>
  </si>
  <si>
    <t xml:space="preserve">    1.1.2.1   按规定标准补助收入</t>
  </si>
  <si>
    <t>1.1.2.2   对医保基金负担新冠病毒疫苗及接种费用的补助</t>
  </si>
  <si>
    <t xml:space="preserve">    1.1.2.3   财政基金缺口的补助</t>
  </si>
  <si>
    <t xml:space="preserve">    1.1.2.4   其他财政补贴</t>
  </si>
  <si>
    <t>[其他财政补贴]=[财政补贴收入]-[按规定标准补助收入]-[对医保基金负担新冠病毒疫苗及接种费用的补助]-[财政基金缺口的补助]</t>
  </si>
  <si>
    <t xml:space="preserve">    1.1.2.5 财政补贴收入与一般公共预算核对</t>
  </si>
  <si>
    <t>其他情况需进行说明</t>
  </si>
  <si>
    <t xml:space="preserve">    4.1   参保缴费人数</t>
  </si>
  <si>
    <t xml:space="preserve">    4.1.1   城乡医疗救助资助参保人数</t>
  </si>
  <si>
    <t xml:space="preserve">    4.1.1  财政代缴人数</t>
  </si>
  <si>
    <t xml:space="preserve">    4.2.1 住院人次数</t>
  </si>
  <si>
    <t xml:space="preserve">    4.2.2 门诊人次数</t>
  </si>
  <si>
    <t xml:space="preserve">    4.3 大病保险覆盖人数</t>
  </si>
  <si>
    <t xml:space="preserve">    4.3.1  大病保险覆盖人数占参保缴费人数比例（%）</t>
  </si>
  <si>
    <t>[大病保险覆盖人数占参保缴费人数比例]=[大病保险覆盖人数]÷[参保缴费人数]×100%</t>
  </si>
  <si>
    <t xml:space="preserve">    4.4 新冠疫苗接种人次数</t>
  </si>
  <si>
    <t xml:space="preserve">   4.5.1   个人缴费标准</t>
  </si>
  <si>
    <t xml:space="preserve">   4.5.2   财政补贴标准</t>
  </si>
  <si>
    <t>[财政补贴标准]根据当地政策规定手工补充填写，按照各档次及缴费人数占比加权平均计算</t>
  </si>
  <si>
    <t xml:space="preserve">   4.5.3   大病保险筹资标准</t>
  </si>
  <si>
    <t>[人均个人缴费]=[基本医疗保险费收入]÷[参保缴费人数]</t>
  </si>
  <si>
    <t xml:space="preserve">    5.1.1   人均个人缴费与缴费标准差额</t>
  </si>
  <si>
    <t>[人均个人缴费]-[个人缴费标准]</t>
  </si>
  <si>
    <t xml:space="preserve">    5.1.2   人均城乡医疗救助资助收入</t>
  </si>
  <si>
    <t>[人均城乡医疗救助资助收入]=[城乡医疗救助资助收入]÷[城乡医疗救助资助参保人数]</t>
  </si>
  <si>
    <t xml:space="preserve">    5.1.3   人均财政代缴收入</t>
  </si>
  <si>
    <t>[人均财政代缴收入]=[财政为困难人员代缴收入]÷[财政代缴人数]</t>
  </si>
  <si>
    <t xml:space="preserve">    5.2   人均财政补助</t>
  </si>
  <si>
    <t>[人均财政补助]=[按规定标准补助收入]÷[参保缴费人数]</t>
  </si>
  <si>
    <t xml:space="preserve">    5.2.1   人均财政补助与补助标准差额</t>
  </si>
  <si>
    <t>[人均财政补助]-[ 财政补贴标准]</t>
  </si>
  <si>
    <t xml:space="preserve">    5.3   人均大病保险筹资水平</t>
  </si>
  <si>
    <t xml:space="preserve">    5.3.1   人均大病保险筹资水平与筹资标准差额</t>
  </si>
  <si>
    <t>[人均大病保险筹资水平]-[ 大病保险筹资标准]</t>
  </si>
  <si>
    <t xml:space="preserve">    5.4  财政补助资金按规定标准到位情况（%）</t>
  </si>
  <si>
    <t>[ 财政补助资金按规定标准到位情况]=[按规定标准补助收入]÷{[参保缴费人数]×[财政补贴标准]}×100%</t>
  </si>
  <si>
    <t>2023年工伤保险基金预算预计执行数核对分析</t>
  </si>
  <si>
    <t xml:space="preserve">社预审11表 </t>
  </si>
  <si>
    <t xml:space="preserve">   1.2   上年预算结转</t>
  </si>
  <si>
    <t xml:space="preserve">    2.1.1   工伤保险费收入</t>
  </si>
  <si>
    <t>2022年预计执行数包括职业伤害保障费收入（试点）</t>
  </si>
  <si>
    <t xml:space="preserve">    2.1.1.1   职业伤害保障费收入（试点）</t>
  </si>
  <si>
    <t xml:space="preserve">    2.1.3   工伤保险待遇支出</t>
  </si>
  <si>
    <t>2022年预计执行数包括职业伤害保障费待遇支出（试点）</t>
  </si>
  <si>
    <t xml:space="preserve">    2.1.3.1   职业伤害保障待遇支出（试点）</t>
  </si>
  <si>
    <t xml:space="preserve">    2.1.4   劳动能力鉴定支出</t>
  </si>
  <si>
    <t xml:space="preserve">    2.1.5   工伤预防费用支出</t>
  </si>
  <si>
    <t xml:space="preserve">    3.1.1 工伤保险费收入</t>
  </si>
  <si>
    <t xml:space="preserve">    3.2.1 工伤保险待遇支出</t>
  </si>
  <si>
    <t xml:space="preserve">    3.2.2 劳动能力鉴定支出</t>
  </si>
  <si>
    <t xml:space="preserve">    3.2.3 工伤预防费用支出</t>
  </si>
  <si>
    <t xml:space="preserve">    3.6 享受工伤保险待遇全年累计人数</t>
  </si>
  <si>
    <t xml:space="preserve">    4.1.1 工伤保险费收入</t>
  </si>
  <si>
    <t>2022年预计执行数包括职业伤害保障费收入（试点）；剔除减征免征后的增幅为保险费收入加上减征免征数后再计算增长幅度。</t>
  </si>
  <si>
    <t xml:space="preserve">    4.2.1 工伤保险待遇支出</t>
  </si>
  <si>
    <t xml:space="preserve">    4.2.2 劳动能力鉴定支出</t>
  </si>
  <si>
    <t xml:space="preserve">    4.2.3 工伤预防费用支出</t>
  </si>
  <si>
    <t xml:space="preserve">    4.6 享受工伤保险待遇全年累计人数</t>
  </si>
  <si>
    <t>2023年度工伤保险基金预算审核情况</t>
  </si>
  <si>
    <t>社预审12表</t>
  </si>
  <si>
    <t xml:space="preserve">    1.1.1   工伤保险费收入</t>
  </si>
  <si>
    <t xml:space="preserve">    1.1.1.1 缴纳当年工伤保险费</t>
  </si>
  <si>
    <t xml:space="preserve">    1.1.1.1.1 按缴费基数缴纳的工伤保险费</t>
  </si>
  <si>
    <t xml:space="preserve">    1.1.1.1.2 按单项工程造价等缴纳的工伤保险费</t>
  </si>
  <si>
    <t xml:space="preserve">    1.1.1.1.3 其他缴纳</t>
  </si>
  <si>
    <t>[其他缴纳]有数据需进行说明</t>
  </si>
  <si>
    <t xml:space="preserve">    1.1.2   职业伤害保障费收入（试点）</t>
  </si>
  <si>
    <t xml:space="preserve">    1.1.3   财政补贴收入</t>
  </si>
  <si>
    <t xml:space="preserve">    1.1.3.1 财政补贴收入与一般公共预算核对</t>
  </si>
  <si>
    <t xml:space="preserve">    1.1.4 利息收入</t>
  </si>
  <si>
    <t xml:space="preserve">    1.1.4.1 利息收益率(%)</t>
  </si>
  <si>
    <t xml:space="preserve">    2.1.1   工伤保险待遇支出</t>
  </si>
  <si>
    <t xml:space="preserve">   2.1.1.1 人均工伤保险待遇支出</t>
  </si>
  <si>
    <t>[人均工伤保险待遇支出]=[工伤保险待遇支出]÷[享受工伤保险待遇全年累计人数]</t>
  </si>
  <si>
    <t xml:space="preserve">    2.1.1.2 职业伤害保障待遇支出（试点）</t>
  </si>
  <si>
    <t>2022年试点地区填列，2022年非试点地区及2021年一般无数据。</t>
  </si>
  <si>
    <t xml:space="preserve">   2.1.1.2.1 人均职业伤害保障待遇支出（试点）</t>
  </si>
  <si>
    <t>[人均职业伤害保障待遇支出（试点）]=[职业伤害保障待遇支出（试点）]÷[享受职业伤害保障待遇全年累计人数]</t>
  </si>
  <si>
    <t xml:space="preserve">    2.1.2   劳动能力鉴定支出</t>
  </si>
  <si>
    <t xml:space="preserve">    2.1.3  工伤预防费用支出</t>
  </si>
  <si>
    <t xml:space="preserve">    2.1.4   其他支出</t>
  </si>
  <si>
    <t xml:space="preserve">    4.1.1   单项工程参保人数</t>
  </si>
  <si>
    <t>手工填写</t>
  </si>
  <si>
    <t xml:space="preserve">    4.1.2  职业伤害保障参保人数（试点）</t>
  </si>
  <si>
    <t xml:space="preserve">    4.2.1  缴费人数占按工资总额缴费参保人数比例（%）</t>
  </si>
  <si>
    <t>[缴费人数占按工资总额缴费参保人数比例]=[缴费人数]÷{[参保人数]-[单项工程参保人数]-[职业伤害保障参保人数]}×100%</t>
  </si>
  <si>
    <t xml:space="preserve">    4.3 享受工伤保险待遇全年累计人数</t>
  </si>
  <si>
    <t xml:space="preserve">    4.3.1  享受工伤保险待遇全年累计人数占参保人数比例（%）</t>
  </si>
  <si>
    <t>[享受工伤保险待遇全年累计人数占参保人数比例]=[享受工伤保险待遇全年累计人数]÷[参保人数]×100%</t>
  </si>
  <si>
    <t xml:space="preserve">    4.3.2 享受职业伤害保障待遇全年累计人数</t>
  </si>
  <si>
    <t xml:space="preserve">    4.3.2.1  享受职业伤害保障待遇全年累计人数占职业伤害保障参保人数比例（%）</t>
  </si>
  <si>
    <t>[ 享受职业伤害保障待遇全年累计人数占职业伤害保障参保人数比例]=[享受职业伤害保障待遇全年累计人数]÷[ 职业伤害保障参保人数]×100%</t>
  </si>
  <si>
    <t xml:space="preserve">    4.4  缴费基数总额</t>
  </si>
  <si>
    <t>[人均缴费基数占统筹地区职工平均工资]=[人均缴费基数]÷[统筹地区职工平均工资]×100%</t>
  </si>
  <si>
    <t>[缴费费率]=[按缴费基数缴纳的工伤保险费]÷[缴费基数总额]</t>
  </si>
  <si>
    <t xml:space="preserve">    5.2  工伤预防费用占上年工伤保险费比例(%)</t>
  </si>
  <si>
    <t>[工伤预防费用占上年工伤保险费比例]=[工伤预防费用]÷[上年工伤保险费收入]×100%</t>
  </si>
  <si>
    <t>2023年失业保险基金预算预计执行数核对分析</t>
  </si>
  <si>
    <t xml:space="preserve">社预审13表 </t>
  </si>
  <si>
    <t xml:space="preserve">    2.1.1   失业保险费收入</t>
  </si>
  <si>
    <t xml:space="preserve">    2.1.3   失业保险金支出</t>
  </si>
  <si>
    <t xml:space="preserve">    2.1.4   基本医疗保险费支出</t>
  </si>
  <si>
    <t xml:space="preserve">    2.1.5   丧葬补助金和抚恤金支出</t>
  </si>
  <si>
    <t xml:space="preserve">    2.1.6   职业培训和职业介绍补贴支出</t>
  </si>
  <si>
    <t xml:space="preserve">    2.1.7   其他费用支出</t>
  </si>
  <si>
    <t xml:space="preserve">    2.1.8   稳岗补贴（稳岗补贴）出</t>
  </si>
  <si>
    <t xml:space="preserve">    2.1.9   技能提升补贴支出</t>
  </si>
  <si>
    <t xml:space="preserve">    2.1.10   其他支出</t>
  </si>
  <si>
    <t xml:space="preserve">    3.1.1 失业保险费收入</t>
  </si>
  <si>
    <t xml:space="preserve">    3.2.1 失业保险金支出</t>
  </si>
  <si>
    <t xml:space="preserve">    3.2.2 基本医疗保险费支出</t>
  </si>
  <si>
    <t xml:space="preserve">    3.2.4 职业培训和职业介绍补贴支出</t>
  </si>
  <si>
    <t xml:space="preserve">    3.2.5 其他费用支出</t>
  </si>
  <si>
    <t xml:space="preserve">    3.2.6 稳定岗位补贴(稳岗返还）支出</t>
  </si>
  <si>
    <t xml:space="preserve">    3.2.7 技能提升补贴支出</t>
  </si>
  <si>
    <t xml:space="preserve">    3.2.8 其他支出</t>
  </si>
  <si>
    <t xml:space="preserve">    3.4 实际缴费人数</t>
  </si>
  <si>
    <t xml:space="preserve">    3.5.1 单位缴费基数总额</t>
  </si>
  <si>
    <t xml:space="preserve">    3.5.2 个人缴费基数总额</t>
  </si>
  <si>
    <t xml:space="preserve">    3.6 全年领取失业保险金人月数</t>
  </si>
  <si>
    <t xml:space="preserve">    3.7 代缴医疗保险人月数</t>
  </si>
  <si>
    <t xml:space="preserve">    4.1.1 失业保险费收入</t>
  </si>
  <si>
    <t>4.1.1.1 政策性减征免征</t>
  </si>
  <si>
    <t>手工补充填写，2021年需说明情况</t>
  </si>
  <si>
    <t xml:space="preserve">    4.2.1 失业保险金支出</t>
  </si>
  <si>
    <t xml:space="preserve">    4.2.2 基本医疗保险费支出</t>
  </si>
  <si>
    <t xml:space="preserve">    4.2.3 丧葬补助金和抚恤金支出</t>
  </si>
  <si>
    <t xml:space="preserve">    4.2.4 职业培训和职业介绍补贴支出</t>
  </si>
  <si>
    <t xml:space="preserve">    4.2.5 其他费用支出</t>
  </si>
  <si>
    <t xml:space="preserve">    4.2.6 稳岗返还支出</t>
  </si>
  <si>
    <t xml:space="preserve">    4.2.7 技能提升补贴支出</t>
  </si>
  <si>
    <t xml:space="preserve">    4.2.8 其他支出</t>
  </si>
  <si>
    <t xml:space="preserve">    4.4 实际缴费人数</t>
  </si>
  <si>
    <t xml:space="preserve">    4.5.1 单位缴费基数总额</t>
  </si>
  <si>
    <t xml:space="preserve">    4.5.2 个人缴费基数总额</t>
  </si>
  <si>
    <t xml:space="preserve">    4.6 全年领取失业保险金人月数</t>
  </si>
  <si>
    <t xml:space="preserve">    4.7 代缴医疗保险人月数</t>
  </si>
  <si>
    <t xml:space="preserve">    4.7 阶段性缓缴社保费（缓缴金额）</t>
  </si>
  <si>
    <t>2023年度失业保险基金预算审核情况</t>
  </si>
  <si>
    <t>社预审14表</t>
  </si>
  <si>
    <t>原因</t>
  </si>
  <si>
    <t xml:space="preserve">    1.1.1   失业保险费收入</t>
  </si>
  <si>
    <t xml:space="preserve">    1.1.2.1 财政补贴收入与一般公共预算核对</t>
  </si>
  <si>
    <t xml:space="preserve">    2.1.1   失业保险金支出</t>
  </si>
  <si>
    <t xml:space="preserve">   2.1.1.1 月人均失业保险金支出</t>
  </si>
  <si>
    <t>[月人均失业保险金支出]=[失业保险金支出]÷[全年领取失业保险金人月数]</t>
  </si>
  <si>
    <t xml:space="preserve">    2.1.2 基本医疗保险费支出</t>
  </si>
  <si>
    <t xml:space="preserve">    2.1.2.1 月人均基本医疗保险费支出</t>
  </si>
  <si>
    <t>[人均基本医疗保险费支出]=[基本医疗保险费支出]÷[代缴医疗保险人月数]</t>
  </si>
  <si>
    <t xml:space="preserve">    2.1.3 丧葬补助和抚恤金支出</t>
  </si>
  <si>
    <t xml:space="preserve">    2.1.3.1 人均丧葬补助和抚恤金支出</t>
  </si>
  <si>
    <t>[人均丧葬补助和抚恤金支出]=[丧葬补助和抚恤金支出]÷[失业期间死亡参保人数]</t>
  </si>
  <si>
    <t xml:space="preserve">    2.1.4   职业培训和职业介绍补贴支出</t>
  </si>
  <si>
    <t xml:space="preserve">    2.1.5  其他费用支出</t>
  </si>
  <si>
    <t xml:space="preserve">    2.1.5.1  农民合同制工人一次性生活补助金</t>
  </si>
  <si>
    <t>需手工补充数据</t>
  </si>
  <si>
    <t xml:space="preserve">    2.1.5.2 价格临时补贴支出</t>
  </si>
  <si>
    <t xml:space="preserve">    2.1.5.3 其他促进就业支出</t>
  </si>
  <si>
    <t xml:space="preserve">    2.1.5.4 其他费用-其他</t>
  </si>
  <si>
    <t xml:space="preserve">    2.1.6  稳定岗位补贴（稳岗返还）支出</t>
  </si>
  <si>
    <t xml:space="preserve">    2.1.6.1  人均稳定岗位补贴（稳岗返还）支出</t>
  </si>
  <si>
    <t xml:space="preserve">    2.1.7  技能提升补贴支出</t>
  </si>
  <si>
    <t xml:space="preserve">    2.1.7.1  人均技能提升补贴支出</t>
  </si>
  <si>
    <t xml:space="preserve">    2.1.8   其他支出</t>
  </si>
  <si>
    <t xml:space="preserve">    2.1.8.1   失业补助金支出</t>
  </si>
  <si>
    <t xml:space="preserve">    2.1.8.2   临时生活补助支出</t>
  </si>
  <si>
    <t xml:space="preserve">    2.1.8.3  一次性留工培训补助</t>
  </si>
  <si>
    <t xml:space="preserve">    2.1.8.4  一次性扩岗补助支出</t>
  </si>
  <si>
    <t xml:space="preserve">    2.1.8.5  提取职业技能提升行动专账资金</t>
  </si>
  <si>
    <t xml:space="preserve">    2.1.8.6  其他支出-其他</t>
  </si>
  <si>
    <t>[其他支出-其他]如有数据应进行说明</t>
  </si>
  <si>
    <t xml:space="preserve">    4.1.1   农民合同制工人参保人数</t>
  </si>
  <si>
    <t xml:space="preserve">    4.2 实际缴费人数</t>
  </si>
  <si>
    <t xml:space="preserve">    4.2.1  缴费人数占剔除农民合同制工人参保人数后比例（%）</t>
  </si>
  <si>
    <t>[缴费人数占剔除农民合同制工人参保人数后比例]=[实际缴费人数]÷{[参保人数]-[农民合同制工人参保人数]}×100%</t>
  </si>
  <si>
    <t xml:space="preserve">    4.3 全年领取失业保险金人月数</t>
  </si>
  <si>
    <t xml:space="preserve">    4.4 代缴医疗保险人月数</t>
  </si>
  <si>
    <t xml:space="preserve">    4.5 失业期间死亡参保人数</t>
  </si>
  <si>
    <t xml:space="preserve">    4.6 享受稳岗返还企业参加失业保险人数</t>
  </si>
  <si>
    <t xml:space="preserve">    4.7 享受技能提升补贴人数</t>
  </si>
  <si>
    <t xml:space="preserve">    4.8.1  单位缴费基数总额</t>
  </si>
  <si>
    <t xml:space="preserve">    4.8.2  个人缴费基数总额</t>
  </si>
  <si>
    <t xml:space="preserve">   4.8.3   人均缴费基数</t>
  </si>
  <si>
    <t xml:space="preserve">   4.8.4  人均缴费基数占统筹地区职工平均工资（%）</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</si>
</sst>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0_ ;\-0.00"/>
    <numFmt numFmtId="178" formatCode="#,##0_ ;\-#,##0"/>
    <numFmt numFmtId="179" formatCode="#,##0.00_ ;\-#,##0.00"/>
    <numFmt numFmtId="180" formatCode="0.00%;\-0.00%"/>
    <numFmt numFmtId="181" formatCode="0.00_ ;[Red]\-0.00\ "/>
    <numFmt numFmtId="182" formatCode="#,##0_ ;\-#,##0;;"/>
    <numFmt numFmtId="183" formatCode="&quot;￥&quot;0.00;&quot;￥&quot;\-0.00"/>
    <numFmt numFmtId="184" formatCode="0_ ;\-0;;"/>
  </numFmts>
  <fonts count="54">
    <font>
      <sz val="11"/>
      <color theme="1"/>
      <name val="??"/>
      <charset val="134"/>
      <scheme val="minor"/>
    </font>
    <font>
      <sz val="10"/>
      <name val="宋体"/>
      <charset val="134"/>
    </font>
    <font>
      <sz val="29"/>
      <color indexed="8"/>
      <name val="宋体"/>
      <charset val="1"/>
    </font>
    <font>
      <sz val="9"/>
      <color indexed="8"/>
      <name val="宋体"/>
      <charset val="1"/>
    </font>
    <font>
      <b/>
      <sz val="9"/>
      <color indexed="8"/>
      <name val="宋体"/>
      <charset val="1"/>
    </font>
    <font>
      <sz val="9"/>
      <color indexed="10"/>
      <name val="宋体"/>
      <charset val="1"/>
    </font>
    <font>
      <sz val="10"/>
      <name val="宋体"/>
      <charset val="1"/>
    </font>
    <font>
      <sz val="10"/>
      <color indexed="8"/>
      <name val="宋体"/>
      <charset val="1"/>
    </font>
    <font>
      <sz val="10"/>
      <color indexed="12"/>
      <name val="宋体"/>
      <charset val="1"/>
    </font>
    <font>
      <sz val="27"/>
      <color indexed="8"/>
      <name val="宋体"/>
      <charset val="1"/>
    </font>
    <font>
      <b/>
      <sz val="10"/>
      <color indexed="8"/>
      <name val="宋体"/>
      <charset val="1"/>
    </font>
    <font>
      <sz val="10"/>
      <color indexed="10"/>
      <name val="宋体"/>
      <charset val="1"/>
    </font>
    <font>
      <sz val="10"/>
      <color indexed="8"/>
      <name val="隶书"/>
      <charset val="1"/>
    </font>
    <font>
      <sz val="8"/>
      <color indexed="8"/>
      <name val="宋体"/>
      <charset val="1"/>
    </font>
    <font>
      <sz val="11"/>
      <color indexed="8"/>
      <name val="宋体"/>
      <charset val="1"/>
    </font>
    <font>
      <sz val="11"/>
      <color indexed="10"/>
      <name val="宋体"/>
      <charset val="1"/>
    </font>
    <font>
      <sz val="11"/>
      <color indexed="8"/>
      <name val="仿宋"/>
      <charset val="1"/>
    </font>
    <font>
      <b/>
      <sz val="29"/>
      <color indexed="8"/>
      <name val="宋体"/>
      <charset val="1"/>
    </font>
    <font>
      <sz val="12"/>
      <color indexed="8"/>
      <name val="宋体"/>
      <charset val="1"/>
    </font>
    <font>
      <b/>
      <sz val="12"/>
      <color indexed="8"/>
      <name val="宋体"/>
      <charset val="1"/>
    </font>
    <font>
      <sz val="12"/>
      <color indexed="8"/>
      <name val="@宋体"/>
      <charset val="1"/>
    </font>
    <font>
      <b/>
      <sz val="26"/>
      <color indexed="8"/>
      <name val="宋体"/>
      <charset val="1"/>
    </font>
    <font>
      <b/>
      <sz val="11"/>
      <color indexed="8"/>
      <name val="宋体"/>
      <charset val="1"/>
    </font>
    <font>
      <sz val="9"/>
      <color indexed="8"/>
      <name val="Arial"/>
      <charset val="1"/>
    </font>
    <font>
      <b/>
      <sz val="17"/>
      <color indexed="8"/>
      <name val="华文中宋"/>
      <charset val="1"/>
    </font>
    <font>
      <sz val="12"/>
      <name val="宋体"/>
      <charset val="1"/>
    </font>
    <font>
      <b/>
      <sz val="10"/>
      <name val="宋体"/>
      <charset val="1"/>
    </font>
    <font>
      <sz val="18"/>
      <color indexed="8"/>
      <name val="华文中宋"/>
      <charset val="1"/>
    </font>
    <font>
      <b/>
      <sz val="32"/>
      <color indexed="8"/>
      <name val="宋体"/>
      <charset val="1"/>
    </font>
    <font>
      <sz val="43"/>
      <color indexed="8"/>
      <name val="黑体"/>
      <charset val="1"/>
    </font>
    <font>
      <b/>
      <sz val="27"/>
      <color indexed="8"/>
      <name val="宋体"/>
      <charset val="1"/>
    </font>
    <font>
      <b/>
      <sz val="43"/>
      <color indexed="8"/>
      <name val="宋体"/>
      <charset val="1"/>
    </font>
    <font>
      <sz val="19"/>
      <color indexed="8"/>
      <name val="宋体"/>
      <charset val="1"/>
    </font>
    <font>
      <sz val="23"/>
      <color indexed="8"/>
      <name val="宋体"/>
      <charset val="1"/>
    </font>
    <font>
      <sz val="11"/>
      <color theme="1"/>
      <name val="??"/>
      <charset val="134"/>
      <scheme val="minor"/>
    </font>
    <font>
      <sz val="11"/>
      <color theme="1"/>
      <name val="??"/>
      <charset val="0"/>
      <scheme val="minor"/>
    </font>
    <font>
      <sz val="11"/>
      <color rgb="FF3F3F76"/>
      <name val="??"/>
      <charset val="0"/>
      <scheme val="minor"/>
    </font>
    <font>
      <sz val="11"/>
      <color rgb="FF9C0006"/>
      <name val="??"/>
      <charset val="0"/>
      <scheme val="minor"/>
    </font>
    <font>
      <sz val="11"/>
      <color theme="0"/>
      <name val="??"/>
      <charset val="0"/>
      <scheme val="minor"/>
    </font>
    <font>
      <u/>
      <sz val="11"/>
      <color rgb="FF0000FF"/>
      <name val="??"/>
      <charset val="0"/>
      <scheme val="minor"/>
    </font>
    <font>
      <u/>
      <sz val="11"/>
      <color rgb="FF800080"/>
      <name val="??"/>
      <charset val="0"/>
      <scheme val="minor"/>
    </font>
    <font>
      <b/>
      <sz val="11"/>
      <color theme="3"/>
      <name val="??"/>
      <charset val="134"/>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6500"/>
      <name val="??"/>
      <charset val="0"/>
      <scheme val="minor"/>
    </font>
  </fonts>
  <fills count="4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80"/>
        <bgColor indexed="64"/>
      </patternFill>
    </fill>
    <fill>
      <patternFill patternType="solid">
        <fgColor indexed="52"/>
        <bgColor indexed="64"/>
      </patternFill>
    </fill>
    <fill>
      <patternFill patternType="solid">
        <fgColor rgb="FF80FFFF"/>
        <bgColor indexed="64"/>
      </patternFill>
    </fill>
    <fill>
      <patternFill patternType="solid">
        <fgColor rgb="FF00FF80"/>
        <bgColor indexed="64"/>
      </patternFill>
    </fill>
    <fill>
      <patternFill patternType="solid">
        <fgColor rgb="FFFFFF00"/>
        <bgColor indexed="64"/>
      </patternFill>
    </fill>
    <fill>
      <patternFill patternType="solid">
        <fgColor rgb="FF33CCCC"/>
        <bgColor indexed="64"/>
      </patternFill>
    </fill>
    <fill>
      <patternFill patternType="solid">
        <fgColor rgb="FF99CC00"/>
        <bgColor indexed="64"/>
      </patternFill>
    </fill>
    <fill>
      <patternFill patternType="solid">
        <fgColor rgb="FFFFFF9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indexed="8"/>
      </top>
      <bottom style="thin">
        <color auto="1"/>
      </bottom>
      <diagonal/>
    </border>
    <border>
      <left/>
      <right/>
      <top style="thin">
        <color auto="1"/>
      </top>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bottom style="thin">
        <color auto="1"/>
      </bottom>
      <diagonal/>
    </border>
    <border>
      <left style="thin">
        <color indexed="8"/>
      </left>
      <right style="thin">
        <color indexed="8"/>
      </right>
      <top style="thin">
        <color auto="1"/>
      </top>
      <bottom/>
      <diagonal/>
    </border>
    <border>
      <left/>
      <right/>
      <top style="thin">
        <color indexed="8"/>
      </top>
      <bottom/>
      <diagonal/>
    </border>
    <border>
      <left style="thin">
        <color indexed="8"/>
      </left>
      <right style="thin">
        <color auto="1"/>
      </right>
      <top style="thin">
        <color auto="1"/>
      </top>
      <bottom style="thin">
        <color indexed="8"/>
      </bottom>
      <diagonal/>
    </border>
    <border>
      <left/>
      <right style="thin">
        <color indexed="8"/>
      </right>
      <top/>
      <bottom style="thin">
        <color auto="1"/>
      </bottom>
      <diagonal/>
    </border>
    <border>
      <left/>
      <right style="thin">
        <color auto="1"/>
      </right>
      <top/>
      <bottom/>
      <diagonal/>
    </border>
    <border>
      <left/>
      <right style="thin">
        <color auto="1"/>
      </right>
      <top/>
      <bottom style="thin">
        <color indexed="8"/>
      </bottom>
      <diagonal/>
    </border>
    <border>
      <left/>
      <right/>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style="thin">
        <color auto="1"/>
      </bottom>
      <diagonal/>
    </border>
    <border>
      <left/>
      <right style="thin">
        <color indexed="8"/>
      </right>
      <top style="thin">
        <color auto="1"/>
      </top>
      <bottom style="thin">
        <color auto="1"/>
      </bottom>
      <diagonal/>
    </border>
    <border>
      <left/>
      <right style="thin">
        <color indexed="8"/>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right/>
      <top/>
      <bottom style="dashed">
        <color auto="1"/>
      </bottom>
      <diagonal/>
    </border>
    <border>
      <left/>
      <right/>
      <top style="dashed">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34" fillId="0" borderId="0">
      <alignment vertical="center"/>
    </xf>
    <xf numFmtId="42" fontId="34" fillId="0" borderId="0" applyFont="0" applyFill="0" applyBorder="0" applyAlignment="0" applyProtection="0">
      <alignment vertical="center"/>
    </xf>
    <xf numFmtId="0" fontId="35" fillId="12" borderId="0" applyNumberFormat="0" applyBorder="0" applyAlignment="0" applyProtection="0">
      <alignment vertical="center"/>
    </xf>
    <xf numFmtId="0" fontId="36" fillId="13" borderId="36"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5" fillId="14" borderId="0" applyNumberFormat="0" applyBorder="0" applyAlignment="0" applyProtection="0">
      <alignment vertical="center"/>
    </xf>
    <xf numFmtId="0" fontId="37" fillId="15" borderId="0" applyNumberFormat="0" applyBorder="0" applyAlignment="0" applyProtection="0">
      <alignment vertical="center"/>
    </xf>
    <xf numFmtId="43" fontId="34" fillId="0" borderId="0" applyFont="0" applyFill="0" applyBorder="0" applyAlignment="0" applyProtection="0">
      <alignment vertical="center"/>
    </xf>
    <xf numFmtId="0" fontId="38" fillId="16" borderId="0" applyNumberFormat="0" applyBorder="0" applyAlignment="0" applyProtection="0">
      <alignment vertical="center"/>
    </xf>
    <xf numFmtId="0" fontId="39" fillId="0" borderId="0" applyNumberFormat="0" applyFill="0" applyBorder="0" applyAlignment="0" applyProtection="0">
      <alignment vertical="center"/>
    </xf>
    <xf numFmtId="9" fontId="34" fillId="0" borderId="0" applyFont="0" applyFill="0" applyBorder="0" applyAlignment="0" applyProtection="0">
      <alignment vertical="center"/>
    </xf>
    <xf numFmtId="0" fontId="40" fillId="0" borderId="0" applyNumberFormat="0" applyFill="0" applyBorder="0" applyAlignment="0" applyProtection="0">
      <alignment vertical="center"/>
    </xf>
    <xf numFmtId="0" fontId="34" fillId="17" borderId="37" applyNumberFormat="0" applyFont="0" applyAlignment="0" applyProtection="0">
      <alignment vertical="center"/>
    </xf>
    <xf numFmtId="0" fontId="38" fillId="18"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8" applyNumberFormat="0" applyFill="0" applyAlignment="0" applyProtection="0">
      <alignment vertical="center"/>
    </xf>
    <xf numFmtId="0" fontId="46" fillId="0" borderId="38" applyNumberFormat="0" applyFill="0" applyAlignment="0" applyProtection="0">
      <alignment vertical="center"/>
    </xf>
    <xf numFmtId="0" fontId="38" fillId="19" borderId="0" applyNumberFormat="0" applyBorder="0" applyAlignment="0" applyProtection="0">
      <alignment vertical="center"/>
    </xf>
    <xf numFmtId="0" fontId="41" fillId="0" borderId="39" applyNumberFormat="0" applyFill="0" applyAlignment="0" applyProtection="0">
      <alignment vertical="center"/>
    </xf>
    <xf numFmtId="0" fontId="38" fillId="20" borderId="0" applyNumberFormat="0" applyBorder="0" applyAlignment="0" applyProtection="0">
      <alignment vertical="center"/>
    </xf>
    <xf numFmtId="0" fontId="47" fillId="21" borderId="40" applyNumberFormat="0" applyAlignment="0" applyProtection="0">
      <alignment vertical="center"/>
    </xf>
    <xf numFmtId="0" fontId="48" fillId="21" borderId="36" applyNumberFormat="0" applyAlignment="0" applyProtection="0">
      <alignment vertical="center"/>
    </xf>
    <xf numFmtId="0" fontId="49" fillId="22" borderId="41" applyNumberFormat="0" applyAlignment="0" applyProtection="0">
      <alignment vertical="center"/>
    </xf>
    <xf numFmtId="0" fontId="35" fillId="23" borderId="0" applyNumberFormat="0" applyBorder="0" applyAlignment="0" applyProtection="0">
      <alignment vertical="center"/>
    </xf>
    <xf numFmtId="0" fontId="38" fillId="24" borderId="0" applyNumberFormat="0" applyBorder="0" applyAlignment="0" applyProtection="0">
      <alignment vertical="center"/>
    </xf>
    <xf numFmtId="0" fontId="50" fillId="0" borderId="42" applyNumberFormat="0" applyFill="0" applyAlignment="0" applyProtection="0">
      <alignment vertical="center"/>
    </xf>
    <xf numFmtId="0" fontId="51" fillId="0" borderId="43" applyNumberFormat="0" applyFill="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35" fillId="27" borderId="0" applyNumberFormat="0" applyBorder="0" applyAlignment="0" applyProtection="0">
      <alignment vertical="center"/>
    </xf>
    <xf numFmtId="0" fontId="38"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8" fillId="37" borderId="0" applyNumberFormat="0" applyBorder="0" applyAlignment="0" applyProtection="0">
      <alignment vertical="center"/>
    </xf>
    <xf numFmtId="0" fontId="35" fillId="38" borderId="0" applyNumberFormat="0" applyBorder="0" applyAlignment="0" applyProtection="0">
      <alignment vertical="center"/>
    </xf>
    <xf numFmtId="0" fontId="38" fillId="39" borderId="0" applyNumberFormat="0" applyBorder="0" applyAlignment="0" applyProtection="0">
      <alignment vertical="center"/>
    </xf>
    <xf numFmtId="0" fontId="38" fillId="40" borderId="0" applyNumberFormat="0" applyBorder="0" applyAlignment="0" applyProtection="0">
      <alignment vertical="center"/>
    </xf>
    <xf numFmtId="0" fontId="35" fillId="41" borderId="0" applyNumberFormat="0" applyBorder="0" applyAlignment="0" applyProtection="0">
      <alignment vertical="center"/>
    </xf>
    <xf numFmtId="0" fontId="38" fillId="42" borderId="0" applyNumberFormat="0" applyBorder="0" applyAlignment="0" applyProtection="0">
      <alignment vertical="center"/>
    </xf>
    <xf numFmtId="0" fontId="0" fillId="0" borderId="0"/>
  </cellStyleXfs>
  <cellXfs count="544">
    <xf numFmtId="0" fontId="0" fillId="0" borderId="0" xfId="49"/>
    <xf numFmtId="0" fontId="1" fillId="0" borderId="0" xfId="49" applyFont="1" applyFill="1"/>
    <xf numFmtId="0" fontId="2" fillId="2" borderId="0" xfId="49" applyFont="1" applyFill="1" applyAlignment="1">
      <alignment horizontal="center" vertical="center"/>
    </xf>
    <xf numFmtId="0" fontId="3" fillId="2" borderId="0" xfId="49" applyFont="1" applyFill="1"/>
    <xf numFmtId="49" fontId="3" fillId="2" borderId="1" xfId="49" applyNumberFormat="1" applyFont="1" applyFill="1" applyBorder="1" applyAlignment="1">
      <alignment horizontal="left" vertical="center" wrapText="1"/>
    </xf>
    <xf numFmtId="0" fontId="3" fillId="2" borderId="1" xfId="49" applyFont="1" applyFill="1" applyBorder="1"/>
    <xf numFmtId="0" fontId="4" fillId="2" borderId="2" xfId="49" applyFont="1" applyFill="1" applyBorder="1" applyAlignment="1">
      <alignment horizontal="center" vertical="center"/>
    </xf>
    <xf numFmtId="0" fontId="4" fillId="2" borderId="2" xfId="49" applyFont="1" applyFill="1" applyBorder="1" applyAlignment="1">
      <alignment horizontal="center" vertical="center" wrapText="1"/>
    </xf>
    <xf numFmtId="0" fontId="4" fillId="3" borderId="2" xfId="49" applyFont="1" applyFill="1" applyBorder="1" applyAlignment="1">
      <alignment horizontal="left" vertical="center" wrapText="1"/>
    </xf>
    <xf numFmtId="0" fontId="4" fillId="3" borderId="2" xfId="49" applyFont="1" applyFill="1" applyBorder="1" applyAlignment="1">
      <alignment horizontal="left" vertical="center"/>
    </xf>
    <xf numFmtId="0" fontId="3" fillId="2" borderId="2" xfId="49" applyFont="1" applyFill="1" applyBorder="1"/>
    <xf numFmtId="0" fontId="3" fillId="2" borderId="2" xfId="49" applyFont="1" applyFill="1" applyBorder="1" applyAlignment="1">
      <alignment horizontal="left" vertical="center" wrapText="1"/>
    </xf>
    <xf numFmtId="0" fontId="3" fillId="2" borderId="2" xfId="49" applyFont="1" applyFill="1" applyBorder="1" applyAlignment="1">
      <alignment horizontal="center" vertical="center" wrapText="1"/>
    </xf>
    <xf numFmtId="0" fontId="3" fillId="2" borderId="2" xfId="49" applyFont="1" applyFill="1" applyBorder="1" applyAlignment="1">
      <alignment horizontal="left" vertical="center"/>
    </xf>
    <xf numFmtId="176" fontId="3" fillId="4" borderId="2" xfId="49" applyNumberFormat="1" applyFont="1" applyFill="1" applyBorder="1" applyAlignment="1">
      <alignment horizontal="right" vertical="center"/>
    </xf>
    <xf numFmtId="0" fontId="3" fillId="5" borderId="2" xfId="49" applyFont="1" applyFill="1" applyBorder="1" applyAlignment="1">
      <alignment horizontal="center" vertical="center"/>
    </xf>
    <xf numFmtId="0" fontId="3" fillId="5" borderId="2" xfId="49" applyFont="1" applyFill="1" applyBorder="1" applyAlignment="1">
      <alignment horizontal="right" vertical="center"/>
    </xf>
    <xf numFmtId="0" fontId="3" fillId="2" borderId="2" xfId="49" applyFont="1" applyFill="1" applyBorder="1" applyAlignment="1">
      <alignment horizontal="center" vertical="center"/>
    </xf>
    <xf numFmtId="177" fontId="3" fillId="5" borderId="2" xfId="49" applyNumberFormat="1" applyFont="1" applyFill="1" applyBorder="1" applyAlignment="1">
      <alignment horizontal="right" vertical="center"/>
    </xf>
    <xf numFmtId="49" fontId="5" fillId="2" borderId="2" xfId="49" applyNumberFormat="1" applyFont="1" applyFill="1" applyBorder="1" applyAlignment="1">
      <alignment horizontal="center" vertical="center" wrapText="1"/>
    </xf>
    <xf numFmtId="176" fontId="3" fillId="2" borderId="2" xfId="49" applyNumberFormat="1" applyFont="1" applyFill="1" applyBorder="1" applyAlignment="1">
      <alignment horizontal="right" vertical="center"/>
    </xf>
    <xf numFmtId="49" fontId="5" fillId="2" borderId="2" xfId="49" applyNumberFormat="1" applyFont="1" applyFill="1" applyBorder="1" applyAlignment="1">
      <alignment horizontal="left" vertical="center" wrapText="1"/>
    </xf>
    <xf numFmtId="0" fontId="3" fillId="5" borderId="2" xfId="49" applyFont="1" applyFill="1" applyBorder="1"/>
    <xf numFmtId="0" fontId="3" fillId="2" borderId="0" xfId="49" applyFont="1" applyFill="1" applyAlignment="1">
      <alignment horizontal="right"/>
    </xf>
    <xf numFmtId="0" fontId="3" fillId="2" borderId="1" xfId="49" applyFont="1" applyFill="1" applyBorder="1" applyAlignment="1">
      <alignment horizontal="right"/>
    </xf>
    <xf numFmtId="49" fontId="3" fillId="2" borderId="2" xfId="49" applyNumberFormat="1" applyFont="1" applyFill="1" applyBorder="1" applyAlignment="1">
      <alignment horizontal="left" vertical="center" wrapText="1"/>
    </xf>
    <xf numFmtId="0" fontId="3"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5" xfId="49" applyFont="1" applyFill="1" applyBorder="1" applyAlignment="1">
      <alignment horizontal="center" vertical="center" wrapText="1"/>
    </xf>
    <xf numFmtId="0" fontId="5" fillId="2" borderId="2" xfId="49" applyFont="1" applyFill="1" applyBorder="1" applyAlignment="1">
      <alignment horizontal="center" vertical="center"/>
    </xf>
    <xf numFmtId="0" fontId="3" fillId="2" borderId="6" xfId="49" applyFont="1" applyFill="1" applyBorder="1" applyAlignment="1">
      <alignment horizontal="left" vertical="center" wrapText="1"/>
    </xf>
    <xf numFmtId="0" fontId="3" fillId="2" borderId="6" xfId="49" applyFont="1" applyFill="1" applyBorder="1" applyAlignment="1">
      <alignment horizontal="left" vertical="center"/>
    </xf>
    <xf numFmtId="176" fontId="3" fillId="4" borderId="6" xfId="49" applyNumberFormat="1" applyFont="1" applyFill="1" applyBorder="1" applyAlignment="1">
      <alignment horizontal="right" vertical="center"/>
    </xf>
    <xf numFmtId="0" fontId="3" fillId="5" borderId="6" xfId="49" applyFont="1" applyFill="1" applyBorder="1" applyAlignment="1">
      <alignment horizontal="center" vertical="center"/>
    </xf>
    <xf numFmtId="0" fontId="3" fillId="5" borderId="6" xfId="49" applyFont="1" applyFill="1" applyBorder="1" applyAlignment="1">
      <alignment horizontal="right" vertical="center"/>
    </xf>
    <xf numFmtId="0" fontId="3" fillId="2" borderId="6" xfId="49" applyFont="1" applyFill="1" applyBorder="1" applyAlignment="1">
      <alignment horizontal="center" vertical="center"/>
    </xf>
    <xf numFmtId="0" fontId="3" fillId="2" borderId="7" xfId="49" applyFont="1" applyFill="1" applyBorder="1" applyAlignment="1">
      <alignment horizontal="left" vertical="center" wrapText="1"/>
    </xf>
    <xf numFmtId="0" fontId="3" fillId="2" borderId="7" xfId="49" applyFont="1" applyFill="1" applyBorder="1" applyAlignment="1">
      <alignment horizontal="left" vertical="center"/>
    </xf>
    <xf numFmtId="176" fontId="3" fillId="2" borderId="7" xfId="49" applyNumberFormat="1" applyFont="1" applyFill="1" applyBorder="1" applyAlignment="1">
      <alignment horizontal="right" vertical="center"/>
    </xf>
    <xf numFmtId="0" fontId="3" fillId="5" borderId="7" xfId="49" applyFont="1" applyFill="1" applyBorder="1" applyAlignment="1">
      <alignment horizontal="center" vertical="center"/>
    </xf>
    <xf numFmtId="177" fontId="3" fillId="5" borderId="7" xfId="49" applyNumberFormat="1" applyFont="1" applyFill="1" applyBorder="1" applyAlignment="1">
      <alignment horizontal="right" vertical="center"/>
    </xf>
    <xf numFmtId="0" fontId="6" fillId="2" borderId="7" xfId="49" applyFont="1" applyFill="1" applyBorder="1"/>
    <xf numFmtId="176" fontId="3" fillId="4" borderId="7" xfId="49" applyNumberFormat="1" applyFont="1" applyFill="1" applyBorder="1" applyAlignment="1">
      <alignment horizontal="right" vertical="center"/>
    </xf>
    <xf numFmtId="0" fontId="7" fillId="2" borderId="7" xfId="49" applyFont="1" applyFill="1" applyBorder="1" applyAlignment="1">
      <alignment vertical="center"/>
    </xf>
    <xf numFmtId="0" fontId="7" fillId="2" borderId="7" xfId="49" applyFont="1" applyFill="1" applyBorder="1" applyAlignment="1">
      <alignment horizontal="left" vertical="center"/>
    </xf>
    <xf numFmtId="179" fontId="8" fillId="2" borderId="7" xfId="49" applyNumberFormat="1" applyFont="1" applyFill="1" applyBorder="1" applyAlignment="1">
      <alignment horizontal="right" vertical="center"/>
    </xf>
    <xf numFmtId="0" fontId="6" fillId="2" borderId="7" xfId="49" applyFont="1" applyFill="1" applyBorder="1" applyAlignment="1">
      <alignment vertical="center"/>
    </xf>
    <xf numFmtId="0" fontId="6" fillId="2" borderId="8" xfId="49" applyFont="1" applyFill="1" applyBorder="1"/>
    <xf numFmtId="0" fontId="3" fillId="2" borderId="9" xfId="49" applyFont="1" applyFill="1" applyBorder="1" applyAlignment="1">
      <alignment horizontal="left" vertical="center" wrapText="1"/>
    </xf>
    <xf numFmtId="0" fontId="3" fillId="2" borderId="9" xfId="49" applyFont="1" applyFill="1" applyBorder="1" applyAlignment="1">
      <alignment horizontal="left" vertical="center"/>
    </xf>
    <xf numFmtId="176" fontId="3" fillId="4" borderId="9" xfId="49" applyNumberFormat="1" applyFont="1" applyFill="1" applyBorder="1" applyAlignment="1">
      <alignment horizontal="right" vertical="center"/>
    </xf>
    <xf numFmtId="0" fontId="3" fillId="5" borderId="9" xfId="49" applyFont="1" applyFill="1" applyBorder="1" applyAlignment="1">
      <alignment horizontal="center" vertical="center"/>
    </xf>
    <xf numFmtId="177" fontId="3" fillId="5" borderId="9" xfId="49" applyNumberFormat="1" applyFont="1" applyFill="1" applyBorder="1" applyAlignment="1">
      <alignment horizontal="right" vertical="center"/>
    </xf>
    <xf numFmtId="49" fontId="3" fillId="2" borderId="9" xfId="49" applyNumberFormat="1" applyFont="1" applyFill="1" applyBorder="1" applyAlignment="1">
      <alignment horizontal="left" vertical="center" wrapText="1"/>
    </xf>
    <xf numFmtId="0" fontId="4" fillId="3" borderId="2" xfId="49" applyFont="1" applyFill="1" applyBorder="1"/>
    <xf numFmtId="180" fontId="3" fillId="5" borderId="2" xfId="49" applyNumberFormat="1" applyFont="1" applyFill="1" applyBorder="1" applyAlignment="1">
      <alignment horizontal="right" vertical="center"/>
    </xf>
    <xf numFmtId="0" fontId="9" fillId="2" borderId="0" xfId="49" applyFont="1" applyFill="1" applyAlignment="1">
      <alignment horizontal="center" vertical="center"/>
    </xf>
    <xf numFmtId="0" fontId="3" fillId="2" borderId="0" xfId="49" applyFont="1" applyFill="1" applyAlignment="1">
      <alignment horizontal="right" vertical="center"/>
    </xf>
    <xf numFmtId="0" fontId="3" fillId="2" borderId="1" xfId="49" applyFont="1" applyFill="1" applyBorder="1" applyAlignment="1">
      <alignment horizontal="left" vertical="center" wrapText="1"/>
    </xf>
    <xf numFmtId="0" fontId="3" fillId="2" borderId="1" xfId="49" applyFont="1" applyFill="1" applyBorder="1" applyAlignment="1">
      <alignment horizontal="right" vertical="center"/>
    </xf>
    <xf numFmtId="0" fontId="4" fillId="2" borderId="3" xfId="49" applyFont="1" applyFill="1" applyBorder="1" applyAlignment="1">
      <alignment horizontal="center" vertical="center"/>
    </xf>
    <xf numFmtId="0" fontId="4" fillId="2" borderId="5" xfId="49" applyFont="1" applyFill="1" applyBorder="1" applyAlignment="1">
      <alignment horizontal="center" vertical="center"/>
    </xf>
    <xf numFmtId="0" fontId="4" fillId="3" borderId="6" xfId="49" applyFont="1" applyFill="1" applyBorder="1" applyAlignment="1">
      <alignment horizontal="left" vertical="center"/>
    </xf>
    <xf numFmtId="0" fontId="3" fillId="3" borderId="6" xfId="49" applyFont="1" applyFill="1" applyBorder="1"/>
    <xf numFmtId="0" fontId="3" fillId="2" borderId="7" xfId="49" applyFont="1" applyFill="1" applyBorder="1" applyAlignment="1">
      <alignment horizontal="center" vertical="center" wrapText="1"/>
    </xf>
    <xf numFmtId="0" fontId="4" fillId="5" borderId="7" xfId="49" applyFont="1" applyFill="1" applyBorder="1" applyAlignment="1">
      <alignment horizontal="center" vertical="center"/>
    </xf>
    <xf numFmtId="0" fontId="3" fillId="5" borderId="7" xfId="49" applyFont="1" applyFill="1" applyBorder="1" applyAlignment="1">
      <alignment horizontal="right" vertical="center"/>
    </xf>
    <xf numFmtId="0" fontId="3" fillId="2" borderId="7" xfId="49" applyFont="1" applyFill="1" applyBorder="1" applyAlignment="1">
      <alignment horizontal="center" vertical="center"/>
    </xf>
    <xf numFmtId="49" fontId="5" fillId="2" borderId="7" xfId="49" applyNumberFormat="1" applyFont="1" applyFill="1" applyBorder="1" applyAlignment="1">
      <alignment horizontal="center" vertical="center" wrapText="1"/>
    </xf>
    <xf numFmtId="0" fontId="4" fillId="3" borderId="9" xfId="49" applyFont="1" applyFill="1" applyBorder="1" applyAlignment="1">
      <alignment horizontal="left" vertical="center"/>
    </xf>
    <xf numFmtId="0" fontId="3" fillId="3" borderId="9" xfId="49" applyFont="1" applyFill="1" applyBorder="1"/>
    <xf numFmtId="0" fontId="3" fillId="2" borderId="3" xfId="49" applyFont="1" applyFill="1" applyBorder="1" applyAlignment="1">
      <alignment horizontal="center" vertical="center"/>
    </xf>
    <xf numFmtId="0" fontId="3" fillId="2" borderId="4" xfId="49" applyFont="1" applyFill="1" applyBorder="1" applyAlignment="1">
      <alignment horizontal="center" vertical="center"/>
    </xf>
    <xf numFmtId="0" fontId="3" fillId="2" borderId="5" xfId="49" applyFont="1" applyFill="1" applyBorder="1" applyAlignment="1">
      <alignment horizontal="center" vertical="center"/>
    </xf>
    <xf numFmtId="0" fontId="3" fillId="5" borderId="10" xfId="49" applyFont="1" applyFill="1" applyBorder="1" applyAlignment="1">
      <alignment horizontal="center" vertical="center"/>
    </xf>
    <xf numFmtId="177" fontId="3" fillId="5" borderId="8" xfId="49" applyNumberFormat="1" applyFont="1" applyFill="1" applyBorder="1" applyAlignment="1">
      <alignment horizontal="right" vertical="center"/>
    </xf>
    <xf numFmtId="49" fontId="5" fillId="2" borderId="11" xfId="49" applyNumberFormat="1" applyFont="1" applyFill="1" applyBorder="1" applyAlignment="1">
      <alignment horizontal="center" vertical="center" wrapText="1"/>
    </xf>
    <xf numFmtId="0" fontId="3" fillId="2" borderId="3" xfId="49" applyFont="1" applyFill="1" applyBorder="1" applyAlignment="1">
      <alignment horizontal="left" vertical="center" wrapText="1"/>
    </xf>
    <xf numFmtId="0" fontId="3" fillId="2" borderId="4" xfId="49" applyFont="1" applyFill="1" applyBorder="1" applyAlignment="1">
      <alignment horizontal="left" vertical="center" wrapText="1"/>
    </xf>
    <xf numFmtId="0" fontId="3" fillId="2" borderId="5" xfId="49" applyFont="1" applyFill="1" applyBorder="1" applyAlignment="1">
      <alignment horizontal="left" vertical="center" wrapText="1"/>
    </xf>
    <xf numFmtId="0" fontId="3" fillId="3" borderId="2" xfId="49" applyFont="1" applyFill="1" applyBorder="1"/>
    <xf numFmtId="49" fontId="3" fillId="2" borderId="7" xfId="49" applyNumberFormat="1" applyFont="1" applyFill="1" applyBorder="1" applyAlignment="1">
      <alignment horizontal="left" vertical="center" wrapText="1"/>
    </xf>
    <xf numFmtId="49" fontId="7" fillId="2" borderId="7" xfId="49" applyNumberFormat="1" applyFont="1" applyFill="1" applyBorder="1" applyAlignment="1">
      <alignment horizontal="left" vertical="center" wrapText="1"/>
    </xf>
    <xf numFmtId="49" fontId="5" fillId="2" borderId="12" xfId="49" applyNumberFormat="1" applyFont="1" applyFill="1" applyBorder="1" applyAlignment="1">
      <alignment horizontal="center" vertical="center" wrapText="1"/>
    </xf>
    <xf numFmtId="0" fontId="5" fillId="2" borderId="6" xfId="49" applyFont="1" applyFill="1" applyBorder="1" applyAlignment="1">
      <alignment horizontal="center" vertical="center"/>
    </xf>
    <xf numFmtId="179" fontId="3" fillId="5" borderId="2" xfId="49" applyNumberFormat="1" applyFont="1" applyFill="1" applyBorder="1" applyAlignment="1">
      <alignment horizontal="right" vertical="center"/>
    </xf>
    <xf numFmtId="179" fontId="3" fillId="5" borderId="10" xfId="49" applyNumberFormat="1" applyFont="1" applyFill="1" applyBorder="1" applyAlignment="1">
      <alignment horizontal="right" vertical="center"/>
    </xf>
    <xf numFmtId="0" fontId="7" fillId="2" borderId="7" xfId="49" applyFont="1" applyFill="1" applyBorder="1" applyAlignment="1">
      <alignment wrapText="1"/>
    </xf>
    <xf numFmtId="0" fontId="7" fillId="2" borderId="7" xfId="49" applyFont="1" applyFill="1" applyBorder="1" applyAlignment="1">
      <alignment horizontal="center" vertical="center" wrapText="1"/>
    </xf>
    <xf numFmtId="179" fontId="7" fillId="2" borderId="12" xfId="49" applyNumberFormat="1" applyFont="1" applyFill="1" applyBorder="1" applyAlignment="1">
      <alignment horizontal="right" vertical="center"/>
    </xf>
    <xf numFmtId="0" fontId="3" fillId="5" borderId="13" xfId="49" applyFont="1" applyFill="1" applyBorder="1" applyAlignment="1">
      <alignment horizontal="center" vertical="center"/>
    </xf>
    <xf numFmtId="179" fontId="3" fillId="5" borderId="7" xfId="49" applyNumberFormat="1" applyFont="1" applyFill="1" applyBorder="1" applyAlignment="1">
      <alignment horizontal="center" vertical="center" wrapText="1"/>
    </xf>
    <xf numFmtId="0" fontId="3" fillId="2" borderId="14" xfId="49" applyFont="1" applyFill="1" applyBorder="1"/>
    <xf numFmtId="0" fontId="3" fillId="4" borderId="14" xfId="49" applyFont="1" applyFill="1" applyBorder="1" applyAlignment="1">
      <alignment horizontal="right" vertical="center"/>
    </xf>
    <xf numFmtId="0" fontId="3" fillId="5" borderId="14" xfId="49" applyFont="1" applyFill="1" applyBorder="1" applyAlignment="1">
      <alignment horizontal="right" vertical="center"/>
    </xf>
    <xf numFmtId="0" fontId="3" fillId="2" borderId="14" xfId="49" applyFont="1" applyFill="1" applyBorder="1" applyAlignment="1">
      <alignment horizontal="center" vertical="center"/>
    </xf>
    <xf numFmtId="176" fontId="3" fillId="2" borderId="2" xfId="49" applyNumberFormat="1" applyFont="1" applyFill="1" applyBorder="1" applyAlignment="1">
      <alignment horizontal="right" vertical="center" wrapText="1"/>
    </xf>
    <xf numFmtId="0" fontId="3" fillId="2" borderId="6" xfId="49" applyFont="1" applyFill="1" applyBorder="1" applyAlignment="1">
      <alignment horizontal="center" vertical="center" wrapText="1"/>
    </xf>
    <xf numFmtId="177" fontId="3" fillId="5" borderId="6" xfId="49" applyNumberFormat="1" applyFont="1" applyFill="1" applyBorder="1" applyAlignment="1">
      <alignment horizontal="right" vertical="center"/>
    </xf>
    <xf numFmtId="0" fontId="3" fillId="2" borderId="9" xfId="49" applyFont="1" applyFill="1" applyBorder="1" applyAlignment="1">
      <alignment horizontal="center" vertical="center" wrapText="1"/>
    </xf>
    <xf numFmtId="0" fontId="3" fillId="2" borderId="15" xfId="49" applyFont="1" applyFill="1" applyBorder="1" applyAlignment="1">
      <alignment horizontal="left" vertical="center"/>
    </xf>
    <xf numFmtId="49" fontId="7" fillId="2" borderId="8" xfId="49" applyNumberFormat="1" applyFont="1" applyFill="1" applyBorder="1" applyAlignment="1">
      <alignment horizontal="left" vertical="center" wrapText="1"/>
    </xf>
    <xf numFmtId="0" fontId="3" fillId="2" borderId="6" xfId="49" applyFont="1" applyFill="1" applyBorder="1"/>
    <xf numFmtId="0" fontId="7" fillId="2" borderId="12" xfId="49" applyFont="1" applyFill="1" applyBorder="1" applyAlignment="1">
      <alignment vertical="center"/>
    </xf>
    <xf numFmtId="177" fontId="3" fillId="5" borderId="10" xfId="49" applyNumberFormat="1" applyFont="1" applyFill="1" applyBorder="1" applyAlignment="1">
      <alignment horizontal="right" vertical="center"/>
    </xf>
    <xf numFmtId="0" fontId="6" fillId="2" borderId="7" xfId="49" applyFont="1" applyFill="1" applyBorder="1" applyAlignment="1">
      <alignment horizontal="center" vertical="center" wrapText="1"/>
    </xf>
    <xf numFmtId="176" fontId="3" fillId="4" borderId="2" xfId="49" applyNumberFormat="1" applyFont="1" applyFill="1" applyBorder="1" applyAlignment="1">
      <alignment horizontal="right" vertical="center" wrapText="1"/>
    </xf>
    <xf numFmtId="0" fontId="3" fillId="5" borderId="9" xfId="49" applyFont="1" applyFill="1" applyBorder="1" applyAlignment="1">
      <alignment horizontal="right" vertical="center"/>
    </xf>
    <xf numFmtId="0" fontId="3" fillId="2" borderId="9" xfId="49" applyFont="1" applyFill="1" applyBorder="1" applyAlignment="1">
      <alignment horizontal="center" vertical="center"/>
    </xf>
    <xf numFmtId="49" fontId="3" fillId="2" borderId="6" xfId="49" applyNumberFormat="1" applyFont="1" applyFill="1" applyBorder="1" applyAlignment="1">
      <alignment horizontal="left" vertical="center" wrapText="1"/>
    </xf>
    <xf numFmtId="181" fontId="3" fillId="5" borderId="2" xfId="49" applyNumberFormat="1" applyFont="1" applyFill="1" applyBorder="1" applyAlignment="1">
      <alignment horizontal="right" vertical="center"/>
    </xf>
    <xf numFmtId="181" fontId="3" fillId="5" borderId="10" xfId="49" applyNumberFormat="1" applyFont="1" applyFill="1" applyBorder="1" applyAlignment="1">
      <alignment horizontal="right" vertical="center"/>
    </xf>
    <xf numFmtId="0" fontId="5" fillId="2" borderId="13" xfId="49" applyFont="1" applyFill="1" applyBorder="1" applyAlignment="1">
      <alignment horizontal="center" vertical="center"/>
    </xf>
    <xf numFmtId="49" fontId="5" fillId="2" borderId="9" xfId="49" applyNumberFormat="1" applyFont="1" applyFill="1" applyBorder="1" applyAlignment="1">
      <alignment horizontal="center" vertical="center" wrapText="1"/>
    </xf>
    <xf numFmtId="0" fontId="3" fillId="2" borderId="10" xfId="49" applyFont="1" applyFill="1" applyBorder="1" applyAlignment="1">
      <alignment horizontal="center" vertical="center" wrapText="1"/>
    </xf>
    <xf numFmtId="178" fontId="8" fillId="2" borderId="12" xfId="49" applyNumberFormat="1" applyFont="1" applyFill="1" applyBorder="1" applyAlignment="1">
      <alignment horizontal="right" vertical="center"/>
    </xf>
    <xf numFmtId="180" fontId="3" fillId="5" borderId="10" xfId="49" applyNumberFormat="1" applyFont="1" applyFill="1" applyBorder="1" applyAlignment="1">
      <alignment horizontal="right" vertical="center"/>
    </xf>
    <xf numFmtId="178" fontId="8" fillId="2" borderId="11" xfId="49" applyNumberFormat="1" applyFont="1" applyFill="1" applyBorder="1" applyAlignment="1">
      <alignment horizontal="right" vertical="center"/>
    </xf>
    <xf numFmtId="182" fontId="3" fillId="4" borderId="2" xfId="49" applyNumberFormat="1" applyFont="1" applyFill="1" applyBorder="1" applyAlignment="1">
      <alignment horizontal="right" vertical="center"/>
    </xf>
    <xf numFmtId="0" fontId="3" fillId="2" borderId="13" xfId="49" applyFont="1" applyFill="1" applyBorder="1" applyAlignment="1">
      <alignment horizontal="center" vertical="center" wrapText="1"/>
    </xf>
    <xf numFmtId="0" fontId="3" fillId="2" borderId="16" xfId="49" applyFont="1" applyFill="1" applyBorder="1" applyAlignment="1">
      <alignment horizontal="left" vertical="center"/>
    </xf>
    <xf numFmtId="0" fontId="5" fillId="2" borderId="10" xfId="49" applyFont="1" applyFill="1" applyBorder="1" applyAlignment="1">
      <alignment horizontal="center" vertical="center"/>
    </xf>
    <xf numFmtId="0" fontId="4" fillId="5" borderId="2" xfId="49" applyFont="1" applyFill="1" applyBorder="1" applyAlignment="1">
      <alignment horizontal="center" vertical="center"/>
    </xf>
    <xf numFmtId="49" fontId="5" fillId="2" borderId="6" xfId="49" applyNumberFormat="1" applyFont="1" applyFill="1" applyBorder="1" applyAlignment="1">
      <alignment horizontal="center" vertical="center" wrapText="1"/>
    </xf>
    <xf numFmtId="49" fontId="5" fillId="2" borderId="13" xfId="49" applyNumberFormat="1" applyFont="1" applyFill="1" applyBorder="1" applyAlignment="1">
      <alignment horizontal="center" vertical="center" wrapText="1"/>
    </xf>
    <xf numFmtId="0" fontId="3" fillId="2" borderId="17" xfId="49" applyFont="1" applyFill="1" applyBorder="1" applyAlignment="1">
      <alignment horizontal="center" vertical="center" wrapText="1"/>
    </xf>
    <xf numFmtId="0" fontId="3" fillId="2" borderId="18" xfId="49" applyFont="1" applyFill="1" applyBorder="1" applyAlignment="1">
      <alignment horizontal="center" vertical="center"/>
    </xf>
    <xf numFmtId="0" fontId="3" fillId="2" borderId="10" xfId="49" applyFont="1" applyFill="1" applyBorder="1" applyAlignment="1">
      <alignment horizontal="left" vertical="center"/>
    </xf>
    <xf numFmtId="0" fontId="3" fillId="5" borderId="8" xfId="49" applyFont="1" applyFill="1" applyBorder="1" applyAlignment="1">
      <alignment horizontal="right" vertical="center"/>
    </xf>
    <xf numFmtId="0" fontId="3" fillId="2" borderId="17" xfId="49" applyFont="1" applyFill="1" applyBorder="1" applyAlignment="1">
      <alignment horizontal="center" vertical="center"/>
    </xf>
    <xf numFmtId="0" fontId="3" fillId="2" borderId="13" xfId="49" applyFont="1" applyFill="1" applyBorder="1" applyAlignment="1">
      <alignment horizontal="left" vertical="center"/>
    </xf>
    <xf numFmtId="0" fontId="3" fillId="5" borderId="12" xfId="49" applyFont="1" applyFill="1" applyBorder="1" applyAlignment="1">
      <alignment horizontal="center" vertical="center"/>
    </xf>
    <xf numFmtId="0" fontId="3" fillId="2" borderId="3" xfId="49" applyFont="1" applyFill="1" applyBorder="1" applyAlignment="1">
      <alignment horizontal="left" vertical="center"/>
    </xf>
    <xf numFmtId="0" fontId="3" fillId="2" borderId="4" xfId="49" applyFont="1" applyFill="1" applyBorder="1" applyAlignment="1">
      <alignment horizontal="left" vertical="center"/>
    </xf>
    <xf numFmtId="0" fontId="3" fillId="2" borderId="5" xfId="49" applyFont="1" applyFill="1" applyBorder="1" applyAlignment="1">
      <alignment horizontal="left" vertical="center"/>
    </xf>
    <xf numFmtId="0" fontId="7" fillId="2" borderId="12" xfId="49" applyFont="1" applyFill="1" applyBorder="1" applyAlignment="1">
      <alignment horizontal="center" wrapText="1"/>
    </xf>
    <xf numFmtId="179" fontId="7" fillId="2" borderId="12" xfId="49" applyNumberFormat="1" applyFont="1" applyFill="1" applyBorder="1" applyAlignment="1">
      <alignment horizontal="left" vertical="center"/>
    </xf>
    <xf numFmtId="179" fontId="3" fillId="5" borderId="6" xfId="49" applyNumberFormat="1" applyFont="1" applyFill="1" applyBorder="1" applyAlignment="1">
      <alignment horizontal="center" vertical="center" wrapText="1"/>
    </xf>
    <xf numFmtId="179" fontId="3" fillId="5" borderId="2" xfId="49" applyNumberFormat="1" applyFont="1" applyFill="1" applyBorder="1" applyAlignment="1">
      <alignment horizontal="center" vertical="center" wrapText="1"/>
    </xf>
    <xf numFmtId="0" fontId="3" fillId="5" borderId="2" xfId="49" applyFont="1" applyFill="1" applyBorder="1" applyAlignment="1">
      <alignment horizontal="right" vertical="center" wrapText="1"/>
    </xf>
    <xf numFmtId="179" fontId="3" fillId="5" borderId="2" xfId="49" applyNumberFormat="1" applyFont="1" applyFill="1" applyBorder="1" applyAlignment="1">
      <alignment horizontal="right" vertical="center" wrapText="1"/>
    </xf>
    <xf numFmtId="49" fontId="5" fillId="2" borderId="10" xfId="49" applyNumberFormat="1" applyFont="1" applyFill="1" applyBorder="1" applyAlignment="1">
      <alignment horizontal="center" vertical="center" wrapText="1"/>
    </xf>
    <xf numFmtId="179" fontId="3" fillId="5" borderId="6" xfId="49" applyNumberFormat="1" applyFont="1" applyFill="1" applyBorder="1" applyAlignment="1">
      <alignment horizontal="right" vertical="center" wrapText="1"/>
    </xf>
    <xf numFmtId="179" fontId="3" fillId="5" borderId="9" xfId="49" applyNumberFormat="1" applyFont="1" applyFill="1" applyBorder="1" applyAlignment="1">
      <alignment horizontal="center" vertical="center" wrapText="1"/>
    </xf>
    <xf numFmtId="179" fontId="3" fillId="5" borderId="9" xfId="49" applyNumberFormat="1" applyFont="1" applyFill="1" applyBorder="1" applyAlignment="1">
      <alignment horizontal="right" vertical="center"/>
    </xf>
    <xf numFmtId="0" fontId="3" fillId="5" borderId="6" xfId="49" applyFont="1" applyFill="1" applyBorder="1" applyAlignment="1">
      <alignment horizontal="right" vertical="center" wrapText="1"/>
    </xf>
    <xf numFmtId="179" fontId="3" fillId="5" borderId="16" xfId="49" applyNumberFormat="1" applyFont="1" applyFill="1" applyBorder="1" applyAlignment="1">
      <alignment horizontal="center" vertical="center" wrapText="1"/>
    </xf>
    <xf numFmtId="177" fontId="3" fillId="5" borderId="2" xfId="49" applyNumberFormat="1" applyFont="1" applyFill="1" applyBorder="1" applyAlignment="1">
      <alignment horizontal="right" vertical="center" wrapText="1"/>
    </xf>
    <xf numFmtId="177" fontId="3" fillId="5" borderId="6" xfId="49" applyNumberFormat="1" applyFont="1" applyFill="1" applyBorder="1" applyAlignment="1">
      <alignment horizontal="right" vertical="center" wrapText="1"/>
    </xf>
    <xf numFmtId="0" fontId="3" fillId="5" borderId="9" xfId="49" applyFont="1" applyFill="1" applyBorder="1" applyAlignment="1">
      <alignment horizontal="right" vertical="center" wrapText="1"/>
    </xf>
    <xf numFmtId="176" fontId="3" fillId="4" borderId="16" xfId="49" applyNumberFormat="1" applyFont="1" applyFill="1" applyBorder="1" applyAlignment="1">
      <alignment horizontal="right" vertical="center"/>
    </xf>
    <xf numFmtId="179" fontId="8" fillId="2" borderId="12" xfId="49" applyNumberFormat="1" applyFont="1" applyFill="1" applyBorder="1" applyAlignment="1">
      <alignment horizontal="right" vertical="center"/>
    </xf>
    <xf numFmtId="0" fontId="3" fillId="2" borderId="18" xfId="49" applyFont="1" applyFill="1" applyBorder="1" applyAlignment="1">
      <alignment horizontal="center" vertical="center" wrapText="1"/>
    </xf>
    <xf numFmtId="0" fontId="5" fillId="2" borderId="9" xfId="49" applyFont="1" applyFill="1" applyBorder="1" applyAlignment="1">
      <alignment horizontal="center" vertical="center"/>
    </xf>
    <xf numFmtId="0" fontId="6" fillId="2" borderId="1" xfId="49" applyFont="1" applyFill="1" applyBorder="1"/>
    <xf numFmtId="0" fontId="3" fillId="2" borderId="19" xfId="49" applyFont="1" applyFill="1" applyBorder="1"/>
    <xf numFmtId="0" fontId="3" fillId="4" borderId="19" xfId="49" applyFont="1" applyFill="1" applyBorder="1" applyAlignment="1">
      <alignment horizontal="right" vertical="center"/>
    </xf>
    <xf numFmtId="0" fontId="3" fillId="5" borderId="19" xfId="49" applyFont="1" applyFill="1" applyBorder="1" applyAlignment="1">
      <alignment horizontal="right" vertical="center"/>
    </xf>
    <xf numFmtId="0" fontId="3" fillId="2" borderId="19" xfId="49" applyFont="1" applyFill="1" applyBorder="1" applyAlignment="1">
      <alignment horizontal="center" vertical="center"/>
    </xf>
    <xf numFmtId="0" fontId="3" fillId="2" borderId="0" xfId="49" applyFont="1" applyFill="1" applyAlignment="1">
      <alignment horizontal="center" vertical="center"/>
    </xf>
    <xf numFmtId="0" fontId="3" fillId="2" borderId="1" xfId="49" applyFont="1" applyFill="1" applyBorder="1" applyAlignment="1">
      <alignment horizontal="center" vertical="center"/>
    </xf>
    <xf numFmtId="0" fontId="2" fillId="2" borderId="0" xfId="49" applyFont="1" applyFill="1" applyAlignment="1">
      <alignment horizontal="left" vertical="center"/>
    </xf>
    <xf numFmtId="0" fontId="3" fillId="2" borderId="12" xfId="49" applyFont="1" applyFill="1" applyBorder="1" applyAlignment="1">
      <alignment horizontal="left" vertical="center" wrapText="1"/>
    </xf>
    <xf numFmtId="182" fontId="3" fillId="4" borderId="7" xfId="49" applyNumberFormat="1" applyFont="1" applyFill="1" applyBorder="1" applyAlignment="1">
      <alignment horizontal="right" vertical="center"/>
    </xf>
    <xf numFmtId="180" fontId="3" fillId="5" borderId="7" xfId="49" applyNumberFormat="1" applyFont="1" applyFill="1" applyBorder="1" applyAlignment="1">
      <alignment horizontal="right" vertical="center"/>
    </xf>
    <xf numFmtId="180" fontId="3" fillId="5" borderId="8" xfId="49" applyNumberFormat="1" applyFont="1" applyFill="1" applyBorder="1" applyAlignment="1">
      <alignment horizontal="right" vertical="center"/>
    </xf>
    <xf numFmtId="179" fontId="3" fillId="2" borderId="2" xfId="49" applyNumberFormat="1" applyFont="1" applyFill="1" applyBorder="1" applyAlignment="1">
      <alignment horizontal="right" vertical="center"/>
    </xf>
    <xf numFmtId="0" fontId="4" fillId="3" borderId="2" xfId="49" applyFont="1" applyFill="1" applyBorder="1" applyAlignment="1">
      <alignment horizontal="left"/>
    </xf>
    <xf numFmtId="0" fontId="3" fillId="3" borderId="2" xfId="49" applyFont="1" applyFill="1" applyBorder="1" applyAlignment="1">
      <alignment horizontal="center" vertical="center"/>
    </xf>
    <xf numFmtId="176" fontId="3" fillId="4" borderId="10" xfId="49" applyNumberFormat="1" applyFont="1" applyFill="1" applyBorder="1" applyAlignment="1">
      <alignment horizontal="right" vertical="center"/>
    </xf>
    <xf numFmtId="176" fontId="3" fillId="2" borderId="10" xfId="49" applyNumberFormat="1" applyFont="1" applyFill="1" applyBorder="1" applyAlignment="1">
      <alignment horizontal="right" vertical="center"/>
    </xf>
    <xf numFmtId="0" fontId="3" fillId="5" borderId="8" xfId="49" applyFont="1" applyFill="1" applyBorder="1" applyAlignment="1">
      <alignment horizontal="center" vertical="center"/>
    </xf>
    <xf numFmtId="0" fontId="3" fillId="3" borderId="9" xfId="49" applyFont="1" applyFill="1" applyBorder="1" applyAlignment="1">
      <alignment horizontal="center" vertical="center"/>
    </xf>
    <xf numFmtId="182" fontId="3" fillId="2" borderId="7" xfId="49" applyNumberFormat="1" applyFont="1" applyFill="1" applyBorder="1" applyAlignment="1">
      <alignment horizontal="right" vertical="center"/>
    </xf>
    <xf numFmtId="182" fontId="3" fillId="2" borderId="11" xfId="49" applyNumberFormat="1" applyFont="1" applyFill="1" applyBorder="1" applyAlignment="1">
      <alignment horizontal="right" vertical="center"/>
    </xf>
    <xf numFmtId="0" fontId="3" fillId="5" borderId="10" xfId="49" applyFont="1" applyFill="1" applyBorder="1" applyAlignment="1">
      <alignment horizontal="right" vertical="center"/>
    </xf>
    <xf numFmtId="176" fontId="3" fillId="2" borderId="11" xfId="49" applyNumberFormat="1" applyFont="1" applyFill="1" applyBorder="1" applyAlignment="1">
      <alignment horizontal="right" vertical="center"/>
    </xf>
    <xf numFmtId="0" fontId="7" fillId="2" borderId="7" xfId="49" applyFont="1" applyFill="1" applyBorder="1" applyAlignment="1">
      <alignment vertical="center" wrapText="1"/>
    </xf>
    <xf numFmtId="179" fontId="7" fillId="2" borderId="7" xfId="49" applyNumberFormat="1" applyFont="1" applyFill="1" applyBorder="1" applyAlignment="1">
      <alignment horizontal="right" vertical="center"/>
    </xf>
    <xf numFmtId="179" fontId="3" fillId="5" borderId="12" xfId="49" applyNumberFormat="1" applyFont="1" applyFill="1" applyBorder="1" applyAlignment="1">
      <alignment horizontal="center" vertical="center" wrapText="1"/>
    </xf>
    <xf numFmtId="0" fontId="3" fillId="2" borderId="0" xfId="49" applyFont="1" applyFill="1" applyAlignment="1">
      <alignment horizontal="center"/>
    </xf>
    <xf numFmtId="0" fontId="3" fillId="2" borderId="1" xfId="49" applyFont="1" applyFill="1" applyBorder="1" applyAlignment="1">
      <alignment horizontal="center"/>
    </xf>
    <xf numFmtId="0" fontId="3" fillId="2" borderId="2" xfId="49" applyFont="1" applyFill="1" applyBorder="1" applyAlignment="1">
      <alignment horizontal="center"/>
    </xf>
    <xf numFmtId="49" fontId="4" fillId="2" borderId="2" xfId="49" applyNumberFormat="1" applyFont="1" applyFill="1" applyBorder="1" applyAlignment="1">
      <alignment horizontal="center" vertical="center" wrapText="1"/>
    </xf>
    <xf numFmtId="179" fontId="3" fillId="4" borderId="2" xfId="49" applyNumberFormat="1" applyFont="1" applyFill="1" applyBorder="1" applyAlignment="1">
      <alignment horizontal="right" vertical="center"/>
    </xf>
    <xf numFmtId="49" fontId="3" fillId="2" borderId="2" xfId="49" applyNumberFormat="1" applyFont="1" applyFill="1" applyBorder="1" applyAlignment="1">
      <alignment horizontal="center" vertical="center" wrapText="1"/>
    </xf>
    <xf numFmtId="0" fontId="3" fillId="2" borderId="19" xfId="49" applyFont="1" applyFill="1" applyBorder="1" applyAlignment="1">
      <alignment horizontal="left" vertical="center"/>
    </xf>
    <xf numFmtId="0" fontId="3" fillId="2" borderId="19" xfId="49" applyFont="1" applyFill="1" applyBorder="1" applyAlignment="1">
      <alignment horizontal="right" vertical="center"/>
    </xf>
    <xf numFmtId="0" fontId="3" fillId="2" borderId="19" xfId="49" applyFont="1" applyFill="1" applyBorder="1" applyAlignment="1">
      <alignment horizontal="center"/>
    </xf>
    <xf numFmtId="176" fontId="3" fillId="2" borderId="12" xfId="49" applyNumberFormat="1" applyFont="1" applyFill="1" applyBorder="1" applyAlignment="1">
      <alignment horizontal="right" vertical="center"/>
    </xf>
    <xf numFmtId="0" fontId="6" fillId="2" borderId="7" xfId="49" applyFont="1" applyFill="1" applyBorder="1" applyAlignment="1">
      <alignment horizontal="center"/>
    </xf>
    <xf numFmtId="0" fontId="6" fillId="2" borderId="8" xfId="49" applyFont="1" applyFill="1" applyBorder="1" applyAlignment="1">
      <alignment horizontal="center"/>
    </xf>
    <xf numFmtId="0" fontId="3" fillId="5" borderId="16" xfId="49" applyFont="1" applyFill="1" applyBorder="1" applyAlignment="1">
      <alignment horizontal="center" vertical="center"/>
    </xf>
    <xf numFmtId="0" fontId="3" fillId="2" borderId="20" xfId="49" applyFont="1" applyFill="1" applyBorder="1" applyAlignment="1">
      <alignment horizontal="left" vertical="center"/>
    </xf>
    <xf numFmtId="0" fontId="7" fillId="2" borderId="12" xfId="49" applyFont="1" applyFill="1" applyBorder="1" applyAlignment="1">
      <alignment vertical="center" wrapText="1"/>
    </xf>
    <xf numFmtId="0" fontId="6" fillId="2" borderId="12" xfId="49" applyFont="1" applyFill="1" applyBorder="1" applyAlignment="1">
      <alignment vertical="center" wrapText="1"/>
    </xf>
    <xf numFmtId="0" fontId="7" fillId="2" borderId="0" xfId="49" applyFont="1" applyFill="1"/>
    <xf numFmtId="49" fontId="7" fillId="2" borderId="1" xfId="49" applyNumberFormat="1" applyFont="1" applyFill="1" applyBorder="1" applyAlignment="1">
      <alignment horizontal="left" vertical="center" wrapText="1"/>
    </xf>
    <xf numFmtId="0" fontId="7" fillId="2" borderId="1" xfId="49" applyFont="1" applyFill="1" applyBorder="1"/>
    <xf numFmtId="0" fontId="10" fillId="2" borderId="2" xfId="49" applyFont="1" applyFill="1" applyBorder="1" applyAlignment="1">
      <alignment horizontal="center" vertical="center"/>
    </xf>
    <xf numFmtId="0" fontId="10" fillId="2" borderId="2" xfId="49" applyFont="1" applyFill="1" applyBorder="1" applyAlignment="1">
      <alignment horizontal="center" vertical="center" wrapText="1"/>
    </xf>
    <xf numFmtId="0" fontId="10" fillId="3" borderId="2" xfId="49" applyFont="1" applyFill="1" applyBorder="1" applyAlignment="1">
      <alignment horizontal="left" vertical="center" wrapText="1"/>
    </xf>
    <xf numFmtId="0" fontId="10" fillId="3" borderId="2" xfId="49" applyFont="1" applyFill="1" applyBorder="1" applyAlignment="1">
      <alignment horizontal="left" vertical="center"/>
    </xf>
    <xf numFmtId="0" fontId="7" fillId="2" borderId="2" xfId="49" applyFont="1" applyFill="1" applyBorder="1"/>
    <xf numFmtId="0" fontId="7" fillId="2" borderId="2" xfId="49" applyFont="1" applyFill="1" applyBorder="1" applyAlignment="1">
      <alignment horizontal="left" vertical="center" wrapText="1"/>
    </xf>
    <xf numFmtId="0" fontId="7" fillId="2" borderId="2" xfId="49" applyFont="1" applyFill="1" applyBorder="1" applyAlignment="1">
      <alignment horizontal="center" vertical="center" wrapText="1"/>
    </xf>
    <xf numFmtId="0" fontId="7" fillId="2" borderId="2" xfId="49" applyFont="1" applyFill="1" applyBorder="1" applyAlignment="1">
      <alignment horizontal="left" vertical="center"/>
    </xf>
    <xf numFmtId="176" fontId="7" fillId="4" borderId="2" xfId="49" applyNumberFormat="1" applyFont="1" applyFill="1" applyBorder="1" applyAlignment="1">
      <alignment horizontal="right" vertical="center"/>
    </xf>
    <xf numFmtId="0" fontId="7" fillId="5" borderId="2" xfId="49" applyFont="1" applyFill="1" applyBorder="1" applyAlignment="1">
      <alignment horizontal="center" vertical="center"/>
    </xf>
    <xf numFmtId="0" fontId="7" fillId="5" borderId="2" xfId="49" applyFont="1" applyFill="1" applyBorder="1" applyAlignment="1">
      <alignment horizontal="right" vertical="center"/>
    </xf>
    <xf numFmtId="0" fontId="7" fillId="2" borderId="2" xfId="49" applyFont="1" applyFill="1" applyBorder="1" applyAlignment="1">
      <alignment horizontal="center" vertical="center"/>
    </xf>
    <xf numFmtId="179" fontId="7" fillId="5" borderId="2" xfId="49" applyNumberFormat="1" applyFont="1" applyFill="1" applyBorder="1" applyAlignment="1">
      <alignment horizontal="right" vertical="center"/>
    </xf>
    <xf numFmtId="0" fontId="11" fillId="2" borderId="2" xfId="49" applyFont="1" applyFill="1" applyBorder="1" applyAlignment="1">
      <alignment horizontal="center" vertical="center"/>
    </xf>
    <xf numFmtId="180" fontId="7" fillId="5" borderId="2" xfId="49" applyNumberFormat="1" applyFont="1" applyFill="1" applyBorder="1" applyAlignment="1">
      <alignment horizontal="right" vertical="center"/>
    </xf>
    <xf numFmtId="0" fontId="10" fillId="3" borderId="2" xfId="49" applyFont="1" applyFill="1" applyBorder="1"/>
    <xf numFmtId="0" fontId="7" fillId="2" borderId="6" xfId="49" applyFont="1" applyFill="1" applyBorder="1" applyAlignment="1">
      <alignment horizontal="left" vertical="center" wrapText="1"/>
    </xf>
    <xf numFmtId="0" fontId="7" fillId="2" borderId="6" xfId="49" applyFont="1" applyFill="1" applyBorder="1" applyAlignment="1">
      <alignment horizontal="center" vertical="center" wrapText="1"/>
    </xf>
    <xf numFmtId="0" fontId="7" fillId="2" borderId="6" xfId="49" applyFont="1" applyFill="1" applyBorder="1" applyAlignment="1">
      <alignment horizontal="left" vertical="center"/>
    </xf>
    <xf numFmtId="176" fontId="7" fillId="4" borderId="6" xfId="49" applyNumberFormat="1" applyFont="1" applyFill="1" applyBorder="1" applyAlignment="1">
      <alignment horizontal="right" vertical="center"/>
    </xf>
    <xf numFmtId="0" fontId="7" fillId="5" borderId="6" xfId="49" applyFont="1" applyFill="1" applyBorder="1" applyAlignment="1">
      <alignment horizontal="center" vertical="center"/>
    </xf>
    <xf numFmtId="179" fontId="7" fillId="5" borderId="6" xfId="49" applyNumberFormat="1" applyFont="1" applyFill="1" applyBorder="1" applyAlignment="1">
      <alignment horizontal="right" vertical="center"/>
    </xf>
    <xf numFmtId="0" fontId="11" fillId="2" borderId="6" xfId="49" applyFont="1" applyFill="1" applyBorder="1" applyAlignment="1">
      <alignment horizontal="center" vertical="center"/>
    </xf>
    <xf numFmtId="0" fontId="7" fillId="2" borderId="7" xfId="49" applyFont="1" applyFill="1" applyBorder="1" applyAlignment="1">
      <alignment horizontal="left" vertical="center" wrapText="1"/>
    </xf>
    <xf numFmtId="176" fontId="7" fillId="4" borderId="7" xfId="49" applyNumberFormat="1" applyFont="1" applyFill="1" applyBorder="1" applyAlignment="1">
      <alignment horizontal="right" vertical="center"/>
    </xf>
    <xf numFmtId="0" fontId="7" fillId="5" borderId="8" xfId="49" applyFont="1" applyFill="1" applyBorder="1" applyAlignment="1">
      <alignment horizontal="center" vertical="center"/>
    </xf>
    <xf numFmtId="0" fontId="7" fillId="5" borderId="8" xfId="49" applyFont="1" applyFill="1" applyBorder="1" applyAlignment="1">
      <alignment horizontal="right" vertical="center"/>
    </xf>
    <xf numFmtId="0" fontId="7" fillId="2" borderId="8" xfId="49" applyFont="1" applyFill="1" applyBorder="1" applyAlignment="1">
      <alignment horizontal="center" vertical="center"/>
    </xf>
    <xf numFmtId="176" fontId="7" fillId="4" borderId="12" xfId="49" applyNumberFormat="1" applyFont="1" applyFill="1" applyBorder="1" applyAlignment="1">
      <alignment horizontal="right" vertical="center"/>
    </xf>
    <xf numFmtId="0" fontId="7" fillId="2" borderId="9" xfId="49" applyFont="1" applyFill="1" applyBorder="1" applyAlignment="1">
      <alignment horizontal="left" vertical="center" wrapText="1"/>
    </xf>
    <xf numFmtId="0" fontId="7" fillId="2" borderId="9" xfId="49" applyFont="1" applyFill="1" applyBorder="1" applyAlignment="1">
      <alignment horizontal="left" vertical="center"/>
    </xf>
    <xf numFmtId="176" fontId="7" fillId="4" borderId="9" xfId="49" applyNumberFormat="1" applyFont="1" applyFill="1" applyBorder="1" applyAlignment="1">
      <alignment horizontal="right" vertical="center"/>
    </xf>
    <xf numFmtId="0" fontId="7" fillId="5" borderId="9" xfId="49" applyFont="1" applyFill="1" applyBorder="1" applyAlignment="1">
      <alignment horizontal="center" vertical="center"/>
    </xf>
    <xf numFmtId="0" fontId="7" fillId="5" borderId="9" xfId="49" applyFont="1" applyFill="1" applyBorder="1" applyAlignment="1">
      <alignment horizontal="right" vertical="center"/>
    </xf>
    <xf numFmtId="0" fontId="7" fillId="2" borderId="9" xfId="49" applyFont="1" applyFill="1" applyBorder="1" applyAlignment="1">
      <alignment horizontal="center" vertical="center"/>
    </xf>
    <xf numFmtId="0" fontId="7" fillId="3" borderId="2" xfId="49" applyFont="1" applyFill="1" applyBorder="1"/>
    <xf numFmtId="177" fontId="7" fillId="5" borderId="2" xfId="49" applyNumberFormat="1" applyFont="1" applyFill="1" applyBorder="1" applyAlignment="1">
      <alignment horizontal="right" vertical="center"/>
    </xf>
    <xf numFmtId="0" fontId="7" fillId="2" borderId="0" xfId="49" applyFont="1" applyFill="1" applyAlignment="1">
      <alignment horizontal="right"/>
    </xf>
    <xf numFmtId="0" fontId="7" fillId="2" borderId="1" xfId="49" applyFont="1" applyFill="1" applyBorder="1" applyAlignment="1">
      <alignment horizontal="right"/>
    </xf>
    <xf numFmtId="49" fontId="7" fillId="2" borderId="2" xfId="49" applyNumberFormat="1" applyFont="1" applyFill="1" applyBorder="1" applyAlignment="1">
      <alignment horizontal="left" vertical="center" wrapText="1"/>
    </xf>
    <xf numFmtId="49" fontId="7" fillId="2" borderId="6" xfId="49" applyNumberFormat="1" applyFont="1" applyFill="1" applyBorder="1" applyAlignment="1">
      <alignment horizontal="left" vertical="center" wrapText="1"/>
    </xf>
    <xf numFmtId="49" fontId="7" fillId="2" borderId="9" xfId="49" applyNumberFormat="1" applyFont="1" applyFill="1" applyBorder="1" applyAlignment="1">
      <alignment horizontal="left" vertical="center" wrapText="1"/>
    </xf>
    <xf numFmtId="0" fontId="10" fillId="3" borderId="2" xfId="49" applyFont="1" applyFill="1" applyBorder="1" applyAlignment="1">
      <alignment horizontal="right" vertical="center"/>
    </xf>
    <xf numFmtId="0" fontId="7" fillId="5" borderId="2" xfId="49" applyFont="1" applyFill="1" applyBorder="1"/>
    <xf numFmtId="0" fontId="7" fillId="2" borderId="16" xfId="49" applyFont="1" applyFill="1" applyBorder="1" applyAlignment="1">
      <alignment horizontal="left" vertical="center"/>
    </xf>
    <xf numFmtId="0" fontId="11" fillId="2" borderId="13" xfId="49" applyFont="1" applyFill="1" applyBorder="1" applyAlignment="1">
      <alignment horizontal="center" vertical="center"/>
    </xf>
    <xf numFmtId="180" fontId="7" fillId="5" borderId="10" xfId="49" applyNumberFormat="1" applyFont="1" applyFill="1" applyBorder="1" applyAlignment="1">
      <alignment horizontal="right" vertical="center"/>
    </xf>
    <xf numFmtId="0" fontId="11" fillId="2" borderId="10" xfId="49" applyFont="1" applyFill="1" applyBorder="1" applyAlignment="1">
      <alignment horizontal="center" vertical="center"/>
    </xf>
    <xf numFmtId="182" fontId="7" fillId="4" borderId="2" xfId="49" applyNumberFormat="1" applyFont="1" applyFill="1" applyBorder="1" applyAlignment="1">
      <alignment horizontal="right" vertical="center"/>
    </xf>
    <xf numFmtId="177" fontId="7" fillId="5" borderId="6" xfId="49" applyNumberFormat="1" applyFont="1" applyFill="1" applyBorder="1" applyAlignment="1">
      <alignment horizontal="right" vertical="center"/>
    </xf>
    <xf numFmtId="182" fontId="7" fillId="4" borderId="9" xfId="49" applyNumberFormat="1" applyFont="1" applyFill="1" applyBorder="1" applyAlignment="1">
      <alignment horizontal="right" vertical="center"/>
    </xf>
    <xf numFmtId="0" fontId="7" fillId="2" borderId="9" xfId="49" applyFont="1" applyFill="1" applyBorder="1" applyAlignment="1">
      <alignment horizontal="center" vertical="center" wrapText="1"/>
    </xf>
    <xf numFmtId="0" fontId="12" fillId="2" borderId="2" xfId="49" applyFont="1" applyFill="1" applyBorder="1" applyAlignment="1">
      <alignment horizontal="left" vertical="center"/>
    </xf>
    <xf numFmtId="0" fontId="7" fillId="2" borderId="19" xfId="49" applyFont="1" applyFill="1" applyBorder="1"/>
    <xf numFmtId="0" fontId="7" fillId="2" borderId="19" xfId="49" applyFont="1" applyFill="1" applyBorder="1" applyAlignment="1">
      <alignment horizontal="left" vertical="center"/>
    </xf>
    <xf numFmtId="0" fontId="7" fillId="2" borderId="19" xfId="49" applyFont="1" applyFill="1" applyBorder="1" applyAlignment="1">
      <alignment horizontal="right" vertical="center"/>
    </xf>
    <xf numFmtId="0" fontId="6" fillId="2" borderId="0" xfId="49" applyFont="1" applyFill="1"/>
    <xf numFmtId="0" fontId="7" fillId="2" borderId="0" xfId="49" applyFont="1" applyFill="1" applyAlignment="1">
      <alignment horizontal="right" vertical="center"/>
    </xf>
    <xf numFmtId="0" fontId="7" fillId="2" borderId="1" xfId="49" applyFont="1" applyFill="1" applyBorder="1" applyAlignment="1">
      <alignment horizontal="right" vertical="center"/>
    </xf>
    <xf numFmtId="0" fontId="6" fillId="2" borderId="21" xfId="49" applyFont="1" applyFill="1" applyBorder="1"/>
    <xf numFmtId="0" fontId="7" fillId="2" borderId="10" xfId="49" applyFont="1" applyFill="1" applyBorder="1" applyAlignment="1">
      <alignment horizontal="left" vertical="center"/>
    </xf>
    <xf numFmtId="0" fontId="7" fillId="2" borderId="12" xfId="49" applyFont="1" applyFill="1" applyBorder="1" applyAlignment="1">
      <alignment horizontal="center" vertical="center" wrapText="1"/>
    </xf>
    <xf numFmtId="0" fontId="10" fillId="5" borderId="2" xfId="49" applyFont="1" applyFill="1" applyBorder="1" applyAlignment="1">
      <alignment horizontal="center" vertical="center"/>
    </xf>
    <xf numFmtId="0" fontId="6" fillId="2" borderId="12" xfId="49" applyFont="1" applyFill="1" applyBorder="1" applyAlignment="1">
      <alignment horizontal="center" vertical="center"/>
    </xf>
    <xf numFmtId="0" fontId="7" fillId="2" borderId="13" xfId="49" applyFont="1" applyFill="1" applyBorder="1" applyAlignment="1">
      <alignment horizontal="left" vertical="center"/>
    </xf>
    <xf numFmtId="0" fontId="10" fillId="5" borderId="10" xfId="49" applyFont="1" applyFill="1" applyBorder="1" applyAlignment="1">
      <alignment horizontal="center" vertical="center"/>
    </xf>
    <xf numFmtId="179" fontId="7" fillId="2" borderId="2" xfId="49" applyNumberFormat="1" applyFont="1" applyFill="1" applyBorder="1" applyAlignment="1">
      <alignment horizontal="right" vertical="center" wrapText="1"/>
    </xf>
    <xf numFmtId="0" fontId="7" fillId="2" borderId="20" xfId="49" applyFont="1" applyFill="1" applyBorder="1" applyAlignment="1">
      <alignment horizontal="left" vertical="center"/>
    </xf>
    <xf numFmtId="0" fontId="10" fillId="5" borderId="9" xfId="49" applyFont="1" applyFill="1" applyBorder="1" applyAlignment="1">
      <alignment horizontal="center" vertical="center"/>
    </xf>
    <xf numFmtId="183" fontId="7" fillId="5" borderId="2" xfId="49" applyNumberFormat="1" applyFont="1" applyFill="1" applyBorder="1" applyAlignment="1">
      <alignment horizontal="right" vertical="center"/>
    </xf>
    <xf numFmtId="0" fontId="7" fillId="2" borderId="12" xfId="49" applyFont="1" applyFill="1" applyBorder="1" applyAlignment="1">
      <alignment horizontal="center" vertical="center"/>
    </xf>
    <xf numFmtId="0" fontId="7" fillId="2" borderId="22" xfId="49" applyFont="1" applyFill="1" applyBorder="1" applyAlignment="1">
      <alignment horizontal="left" vertical="center"/>
    </xf>
    <xf numFmtId="0" fontId="7" fillId="5" borderId="10" xfId="49" applyFont="1" applyFill="1" applyBorder="1" applyAlignment="1">
      <alignment horizontal="right" vertical="center"/>
    </xf>
    <xf numFmtId="0" fontId="6" fillId="2" borderId="22" xfId="49" applyFont="1" applyFill="1" applyBorder="1" applyAlignment="1">
      <alignment horizontal="left" vertical="center"/>
    </xf>
    <xf numFmtId="0" fontId="6" fillId="2" borderId="23" xfId="49" applyFont="1" applyFill="1" applyBorder="1" applyAlignment="1">
      <alignment horizontal="left" vertical="center"/>
    </xf>
    <xf numFmtId="0" fontId="7" fillId="2" borderId="10" xfId="49" applyFont="1" applyFill="1" applyBorder="1" applyAlignment="1">
      <alignment horizontal="left" vertical="center" wrapText="1"/>
    </xf>
    <xf numFmtId="0" fontId="6" fillId="2" borderId="13" xfId="49" applyFont="1" applyFill="1" applyBorder="1"/>
    <xf numFmtId="0" fontId="6" fillId="2" borderId="12" xfId="49" applyFont="1" applyFill="1" applyBorder="1" applyAlignment="1">
      <alignment horizontal="center" vertical="center" wrapText="1"/>
    </xf>
    <xf numFmtId="0" fontId="6" fillId="2" borderId="8" xfId="49" applyFont="1" applyFill="1" applyBorder="1" applyAlignment="1">
      <alignment horizontal="left" vertical="center"/>
    </xf>
    <xf numFmtId="0" fontId="7" fillId="2" borderId="10" xfId="49" applyFont="1" applyFill="1" applyBorder="1" applyAlignment="1">
      <alignment horizontal="center" vertical="center"/>
    </xf>
    <xf numFmtId="0" fontId="7" fillId="2" borderId="13" xfId="49" applyFont="1" applyFill="1" applyBorder="1" applyAlignment="1">
      <alignment horizontal="left" vertical="center" wrapText="1"/>
    </xf>
    <xf numFmtId="0" fontId="10" fillId="3" borderId="7" xfId="49" applyFont="1" applyFill="1" applyBorder="1" applyAlignment="1">
      <alignment horizontal="left" vertical="center"/>
    </xf>
    <xf numFmtId="0" fontId="7" fillId="3" borderId="8" xfId="49" applyFont="1" applyFill="1" applyBorder="1"/>
    <xf numFmtId="179" fontId="7" fillId="2" borderId="7" xfId="49" applyNumberFormat="1" applyFont="1" applyFill="1" applyBorder="1" applyAlignment="1">
      <alignment horizontal="left" vertical="center"/>
    </xf>
    <xf numFmtId="0" fontId="7" fillId="5" borderId="7" xfId="49" applyFont="1" applyFill="1" applyBorder="1" applyAlignment="1">
      <alignment horizontal="center" vertical="center"/>
    </xf>
    <xf numFmtId="179" fontId="7" fillId="5" borderId="7" xfId="49" applyNumberFormat="1" applyFont="1" applyFill="1" applyBorder="1" applyAlignment="1">
      <alignment horizontal="right" vertical="center"/>
    </xf>
    <xf numFmtId="179" fontId="13" fillId="5" borderId="12" xfId="49" applyNumberFormat="1" applyFont="1" applyFill="1" applyBorder="1" applyAlignment="1">
      <alignment horizontal="center" vertical="center" wrapText="1"/>
    </xf>
    <xf numFmtId="0" fontId="7" fillId="2" borderId="14" xfId="49" applyFont="1" applyFill="1" applyBorder="1" applyAlignment="1">
      <alignment horizontal="left" vertical="center"/>
    </xf>
    <xf numFmtId="0" fontId="6" fillId="2" borderId="14" xfId="49" applyFont="1" applyFill="1" applyBorder="1"/>
    <xf numFmtId="0" fontId="7" fillId="2" borderId="14" xfId="49" applyFont="1" applyFill="1" applyBorder="1"/>
    <xf numFmtId="0" fontId="7" fillId="4" borderId="14" xfId="49" applyFont="1" applyFill="1" applyBorder="1" applyAlignment="1">
      <alignment horizontal="right" vertical="center"/>
    </xf>
    <xf numFmtId="0" fontId="7" fillId="5" borderId="14" xfId="49" applyFont="1" applyFill="1" applyBorder="1" applyAlignment="1">
      <alignment horizontal="right" vertical="center"/>
    </xf>
    <xf numFmtId="0" fontId="7" fillId="2" borderId="14" xfId="49" applyFont="1" applyFill="1" applyBorder="1" applyAlignment="1">
      <alignment horizontal="center" vertical="center"/>
    </xf>
    <xf numFmtId="0" fontId="2" fillId="2" borderId="24" xfId="49" applyFont="1" applyFill="1" applyBorder="1" applyAlignment="1">
      <alignment horizontal="center" vertical="center"/>
    </xf>
    <xf numFmtId="0" fontId="14" fillId="2" borderId="7" xfId="49" applyFont="1" applyFill="1" applyBorder="1" applyAlignment="1">
      <alignment horizontal="center" vertical="center"/>
    </xf>
    <xf numFmtId="0" fontId="14" fillId="2" borderId="7" xfId="49" applyFont="1" applyFill="1" applyBorder="1" applyAlignment="1">
      <alignment horizontal="left" vertical="center"/>
    </xf>
    <xf numFmtId="0" fontId="14" fillId="2" borderId="7" xfId="49" applyFont="1" applyFill="1" applyBorder="1" applyAlignment="1">
      <alignment horizontal="center" vertical="center" wrapText="1"/>
    </xf>
    <xf numFmtId="0" fontId="14" fillId="4" borderId="7" xfId="49" applyFont="1" applyFill="1" applyBorder="1" applyAlignment="1">
      <alignment horizontal="left" vertical="center"/>
    </xf>
    <xf numFmtId="0" fontId="14" fillId="4" borderId="7" xfId="49" applyFont="1" applyFill="1" applyBorder="1" applyAlignment="1">
      <alignment horizontal="center" vertical="center"/>
    </xf>
    <xf numFmtId="182" fontId="14" fillId="4" borderId="7" xfId="49" applyNumberFormat="1" applyFont="1" applyFill="1" applyBorder="1" applyAlignment="1">
      <alignment horizontal="right" vertical="center"/>
    </xf>
    <xf numFmtId="176" fontId="14" fillId="4" borderId="7" xfId="49" applyNumberFormat="1" applyFont="1" applyFill="1" applyBorder="1" applyAlignment="1">
      <alignment horizontal="right" vertical="center"/>
    </xf>
    <xf numFmtId="0" fontId="14" fillId="6" borderId="7" xfId="49" applyFont="1" applyFill="1" applyBorder="1" applyAlignment="1">
      <alignment horizontal="left" vertical="center"/>
    </xf>
    <xf numFmtId="0" fontId="14" fillId="6" borderId="7" xfId="49" applyFont="1" applyFill="1" applyBorder="1" applyAlignment="1">
      <alignment horizontal="center" vertical="center"/>
    </xf>
    <xf numFmtId="0" fontId="14" fillId="7" borderId="7" xfId="49" applyFont="1" applyFill="1" applyBorder="1" applyAlignment="1">
      <alignment horizontal="left" vertical="center"/>
    </xf>
    <xf numFmtId="0" fontId="14" fillId="7" borderId="7" xfId="49" applyFont="1" applyFill="1" applyBorder="1" applyAlignment="1">
      <alignment horizontal="center" vertical="center"/>
    </xf>
    <xf numFmtId="0" fontId="14" fillId="2" borderId="9" xfId="49" applyFont="1" applyFill="1" applyBorder="1" applyAlignment="1">
      <alignment horizontal="center" vertical="center" wrapText="1"/>
    </xf>
    <xf numFmtId="0" fontId="14" fillId="2" borderId="9" xfId="49" applyFont="1" applyFill="1" applyBorder="1" applyAlignment="1">
      <alignment horizontal="center" vertical="center"/>
    </xf>
    <xf numFmtId="0" fontId="14" fillId="4" borderId="9" xfId="49" applyFont="1" applyFill="1" applyBorder="1" applyAlignment="1">
      <alignment horizontal="left" vertical="center"/>
    </xf>
    <xf numFmtId="0" fontId="14" fillId="4" borderId="9" xfId="49" applyFont="1" applyFill="1" applyBorder="1" applyAlignment="1">
      <alignment horizontal="center" vertical="center"/>
    </xf>
    <xf numFmtId="176" fontId="14" fillId="4" borderId="9" xfId="49" applyNumberFormat="1" applyFont="1" applyFill="1" applyBorder="1" applyAlignment="1">
      <alignment horizontal="right" vertical="center"/>
    </xf>
    <xf numFmtId="0" fontId="14" fillId="2" borderId="2" xfId="49" applyFont="1" applyFill="1" applyBorder="1" applyAlignment="1">
      <alignment horizontal="center" vertical="center"/>
    </xf>
    <xf numFmtId="0" fontId="14" fillId="2" borderId="2" xfId="49" applyFont="1" applyFill="1" applyBorder="1" applyAlignment="1">
      <alignment horizontal="left" vertical="center"/>
    </xf>
    <xf numFmtId="176" fontId="14" fillId="4" borderId="2" xfId="49" applyNumberFormat="1" applyFont="1" applyFill="1" applyBorder="1" applyAlignment="1">
      <alignment horizontal="right" vertical="center"/>
    </xf>
    <xf numFmtId="0" fontId="15" fillId="2" borderId="2" xfId="49" applyFont="1" applyFill="1" applyBorder="1" applyAlignment="1">
      <alignment horizontal="center" vertical="center"/>
    </xf>
    <xf numFmtId="176" fontId="14" fillId="2" borderId="2" xfId="49" applyNumberFormat="1" applyFont="1" applyFill="1" applyBorder="1" applyAlignment="1">
      <alignment horizontal="right" vertical="center"/>
    </xf>
    <xf numFmtId="0" fontId="14" fillId="6" borderId="2" xfId="49" applyFont="1" applyFill="1" applyBorder="1" applyAlignment="1">
      <alignment horizontal="left" vertical="center"/>
    </xf>
    <xf numFmtId="0" fontId="14" fillId="6" borderId="2" xfId="49" applyFont="1" applyFill="1" applyBorder="1" applyAlignment="1">
      <alignment horizontal="center" vertical="center"/>
    </xf>
    <xf numFmtId="0" fontId="14" fillId="7" borderId="2" xfId="49" applyFont="1" applyFill="1" applyBorder="1" applyAlignment="1">
      <alignment horizontal="left" vertical="center"/>
    </xf>
    <xf numFmtId="0" fontId="14" fillId="7" borderId="2" xfId="49" applyFont="1" applyFill="1" applyBorder="1" applyAlignment="1">
      <alignment horizontal="center" vertical="center"/>
    </xf>
    <xf numFmtId="0" fontId="14" fillId="2" borderId="2" xfId="49" applyFont="1" applyFill="1" applyBorder="1" applyAlignment="1">
      <alignment horizontal="center" vertical="center" wrapText="1"/>
    </xf>
    <xf numFmtId="0" fontId="14" fillId="4" borderId="2" xfId="49" applyFont="1" applyFill="1" applyBorder="1" applyAlignment="1">
      <alignment horizontal="left" vertical="center"/>
    </xf>
    <xf numFmtId="0" fontId="14" fillId="4" borderId="2" xfId="49" applyFont="1" applyFill="1" applyBorder="1" applyAlignment="1">
      <alignment horizontal="center" vertical="center"/>
    </xf>
    <xf numFmtId="0" fontId="15" fillId="2" borderId="2" xfId="49" applyFont="1" applyFill="1" applyBorder="1" applyAlignment="1">
      <alignment horizontal="center" vertical="center" wrapText="1"/>
    </xf>
    <xf numFmtId="0" fontId="6" fillId="2" borderId="25" xfId="49" applyFont="1" applyFill="1" applyBorder="1"/>
    <xf numFmtId="0" fontId="16" fillId="2" borderId="2" xfId="49" applyFont="1" applyFill="1" applyBorder="1" applyAlignment="1">
      <alignment horizontal="center" vertical="center" wrapText="1"/>
    </xf>
    <xf numFmtId="0" fontId="16" fillId="8" borderId="2" xfId="49" applyFont="1" applyFill="1" applyBorder="1" applyAlignment="1">
      <alignment horizontal="left" vertical="center" wrapText="1"/>
    </xf>
    <xf numFmtId="0" fontId="16" fillId="8" borderId="2" xfId="49" applyFont="1" applyFill="1" applyBorder="1" applyAlignment="1">
      <alignment horizontal="center" vertical="center" wrapText="1"/>
    </xf>
    <xf numFmtId="182" fontId="16" fillId="4" borderId="2" xfId="49" applyNumberFormat="1" applyFont="1" applyFill="1" applyBorder="1" applyAlignment="1">
      <alignment horizontal="right" vertical="center" wrapText="1"/>
    </xf>
    <xf numFmtId="0" fontId="16" fillId="2" borderId="2" xfId="49" applyFont="1" applyFill="1" applyBorder="1" applyAlignment="1">
      <alignment horizontal="left" vertical="center" wrapText="1"/>
    </xf>
    <xf numFmtId="176" fontId="16" fillId="4" borderId="2" xfId="49" applyNumberFormat="1" applyFont="1" applyFill="1" applyBorder="1" applyAlignment="1">
      <alignment horizontal="right" vertical="center" wrapText="1"/>
    </xf>
    <xf numFmtId="0" fontId="16" fillId="9" borderId="2" xfId="49" applyFont="1" applyFill="1" applyBorder="1" applyAlignment="1">
      <alignment horizontal="left" vertical="center" wrapText="1"/>
    </xf>
    <xf numFmtId="0" fontId="16" fillId="9" borderId="2" xfId="49" applyFont="1" applyFill="1" applyBorder="1" applyAlignment="1">
      <alignment horizontal="center" vertical="center" wrapText="1"/>
    </xf>
    <xf numFmtId="0" fontId="16" fillId="10" borderId="2" xfId="49" applyFont="1" applyFill="1" applyBorder="1" applyAlignment="1">
      <alignment horizontal="left" vertical="center" wrapText="1"/>
    </xf>
    <xf numFmtId="0" fontId="16" fillId="10" borderId="2" xfId="49" applyFont="1" applyFill="1" applyBorder="1" applyAlignment="1">
      <alignment horizontal="center" vertical="center" wrapText="1"/>
    </xf>
    <xf numFmtId="0" fontId="16" fillId="8" borderId="2" xfId="49" applyFont="1" applyFill="1" applyBorder="1" applyAlignment="1">
      <alignment vertical="center" wrapText="1"/>
    </xf>
    <xf numFmtId="0" fontId="16" fillId="2" borderId="2" xfId="49" applyFont="1" applyFill="1" applyBorder="1" applyAlignment="1">
      <alignment vertical="center" wrapText="1"/>
    </xf>
    <xf numFmtId="0" fontId="7" fillId="2" borderId="25" xfId="49" applyFont="1" applyFill="1" applyBorder="1"/>
    <xf numFmtId="176" fontId="16" fillId="8" borderId="2" xfId="49" applyNumberFormat="1" applyFont="1" applyFill="1" applyBorder="1" applyAlignment="1">
      <alignment horizontal="right" vertical="center" wrapText="1"/>
    </xf>
    <xf numFmtId="0" fontId="16" fillId="9" borderId="2" xfId="49" applyFont="1" applyFill="1" applyBorder="1" applyAlignment="1">
      <alignment vertical="center" wrapText="1"/>
    </xf>
    <xf numFmtId="0" fontId="16" fillId="2" borderId="3" xfId="49" applyFont="1" applyFill="1" applyBorder="1" applyAlignment="1">
      <alignment horizontal="center" vertical="center" wrapText="1"/>
    </xf>
    <xf numFmtId="0" fontId="16" fillId="2" borderId="5" xfId="49" applyFont="1" applyFill="1" applyBorder="1" applyAlignment="1">
      <alignment horizontal="center" vertical="center" wrapText="1"/>
    </xf>
    <xf numFmtId="49" fontId="17" fillId="2" borderId="0" xfId="49" applyNumberFormat="1" applyFont="1" applyFill="1" applyAlignment="1">
      <alignment horizontal="center" vertical="center"/>
    </xf>
    <xf numFmtId="0" fontId="17" fillId="2" borderId="0" xfId="49" applyFont="1" applyFill="1" applyAlignment="1">
      <alignment horizontal="center" vertical="center"/>
    </xf>
    <xf numFmtId="49" fontId="18" fillId="2" borderId="1" xfId="49" applyNumberFormat="1" applyFont="1" applyFill="1" applyBorder="1" applyAlignment="1">
      <alignment vertical="center"/>
    </xf>
    <xf numFmtId="49" fontId="18" fillId="2" borderId="1" xfId="49" applyNumberFormat="1" applyFont="1" applyFill="1" applyBorder="1" applyAlignment="1">
      <alignment horizontal="center" vertical="center"/>
    </xf>
    <xf numFmtId="49" fontId="18" fillId="2" borderId="1" xfId="49" applyNumberFormat="1" applyFont="1" applyFill="1" applyBorder="1" applyAlignment="1">
      <alignment horizontal="right" vertical="center"/>
    </xf>
    <xf numFmtId="49" fontId="19" fillId="2" borderId="2" xfId="49" applyNumberFormat="1" applyFont="1" applyFill="1" applyBorder="1" applyAlignment="1">
      <alignment horizontal="center" vertical="center"/>
    </xf>
    <xf numFmtId="49" fontId="19" fillId="2" borderId="26" xfId="49" applyNumberFormat="1" applyFont="1" applyFill="1" applyBorder="1" applyAlignment="1">
      <alignment horizontal="center" vertical="center"/>
    </xf>
    <xf numFmtId="49" fontId="19" fillId="2" borderId="6" xfId="49" applyNumberFormat="1" applyFont="1" applyFill="1" applyBorder="1" applyAlignment="1">
      <alignment horizontal="center" vertical="center"/>
    </xf>
    <xf numFmtId="49" fontId="18" fillId="2" borderId="2" xfId="49" applyNumberFormat="1" applyFont="1" applyFill="1" applyBorder="1" applyAlignment="1">
      <alignment vertical="center"/>
    </xf>
    <xf numFmtId="49" fontId="18" fillId="2" borderId="2" xfId="49" applyNumberFormat="1" applyFont="1" applyFill="1" applyBorder="1" applyAlignment="1">
      <alignment horizontal="center" vertical="center"/>
    </xf>
    <xf numFmtId="49" fontId="20" fillId="2" borderId="6" xfId="49" applyNumberFormat="1" applyFont="1" applyFill="1" applyBorder="1" applyAlignment="1">
      <alignment horizontal="center" vertical="center"/>
    </xf>
    <xf numFmtId="49" fontId="20" fillId="2" borderId="17" xfId="49" applyNumberFormat="1" applyFont="1" applyFill="1" applyBorder="1" applyAlignment="1">
      <alignment horizontal="center" vertical="center"/>
    </xf>
    <xf numFmtId="49" fontId="18" fillId="2" borderId="10" xfId="49" applyNumberFormat="1" applyFont="1" applyFill="1" applyBorder="1" applyAlignment="1">
      <alignment horizontal="center" vertical="center" wrapText="1"/>
    </xf>
    <xf numFmtId="178" fontId="7" fillId="2" borderId="7" xfId="49" applyNumberFormat="1" applyFont="1" applyFill="1" applyBorder="1" applyAlignment="1">
      <alignment horizontal="right" vertical="center"/>
    </xf>
    <xf numFmtId="49" fontId="18" fillId="2" borderId="2" xfId="49" applyNumberFormat="1" applyFont="1" applyFill="1" applyBorder="1" applyAlignment="1">
      <alignment vertical="center" wrapText="1"/>
    </xf>
    <xf numFmtId="178" fontId="7" fillId="2" borderId="12" xfId="49" applyNumberFormat="1" applyFont="1" applyFill="1" applyBorder="1" applyAlignment="1">
      <alignment horizontal="right" vertical="center"/>
    </xf>
    <xf numFmtId="182" fontId="20" fillId="2" borderId="7" xfId="49" applyNumberFormat="1" applyFont="1" applyFill="1" applyBorder="1" applyAlignment="1">
      <alignment horizontal="center" vertical="center"/>
    </xf>
    <xf numFmtId="49" fontId="20" fillId="2" borderId="7" xfId="49" applyNumberFormat="1" applyFont="1" applyFill="1" applyBorder="1" applyAlignment="1">
      <alignment horizontal="center" vertical="center"/>
    </xf>
    <xf numFmtId="49" fontId="20" fillId="2" borderId="12" xfId="49" applyNumberFormat="1" applyFont="1" applyFill="1" applyBorder="1" applyAlignment="1">
      <alignment horizontal="center" vertical="center"/>
    </xf>
    <xf numFmtId="179" fontId="7" fillId="4" borderId="7" xfId="49" applyNumberFormat="1" applyFont="1" applyFill="1" applyBorder="1" applyAlignment="1">
      <alignment horizontal="right" vertical="center"/>
    </xf>
    <xf numFmtId="179" fontId="7" fillId="4" borderId="12" xfId="49" applyNumberFormat="1" applyFont="1" applyFill="1" applyBorder="1" applyAlignment="1">
      <alignment horizontal="right" vertical="center"/>
    </xf>
    <xf numFmtId="49" fontId="18" fillId="2" borderId="6" xfId="49" applyNumberFormat="1" applyFont="1" applyFill="1" applyBorder="1" applyAlignment="1">
      <alignment vertical="center" wrapText="1"/>
    </xf>
    <xf numFmtId="49" fontId="18" fillId="2" borderId="12" xfId="49" applyNumberFormat="1" applyFont="1" applyFill="1" applyBorder="1" applyAlignment="1">
      <alignment vertical="center" wrapText="1"/>
    </xf>
    <xf numFmtId="49" fontId="18" fillId="2" borderId="6" xfId="49" applyNumberFormat="1" applyFont="1" applyFill="1" applyBorder="1" applyAlignment="1">
      <alignment vertical="center"/>
    </xf>
    <xf numFmtId="49" fontId="18" fillId="2" borderId="13" xfId="49" applyNumberFormat="1" applyFont="1" applyFill="1" applyBorder="1" applyAlignment="1">
      <alignment horizontal="center" vertical="center" wrapText="1"/>
    </xf>
    <xf numFmtId="49" fontId="18" fillId="2" borderId="14" xfId="49" applyNumberFormat="1" applyFont="1" applyFill="1" applyBorder="1" applyAlignment="1">
      <alignment vertical="center"/>
    </xf>
    <xf numFmtId="49" fontId="18" fillId="2" borderId="14" xfId="49" applyNumberFormat="1" applyFont="1" applyFill="1" applyBorder="1" applyAlignment="1">
      <alignment horizontal="center" vertical="center"/>
    </xf>
    <xf numFmtId="0" fontId="18" fillId="2" borderId="14" xfId="49" applyFont="1" applyFill="1" applyBorder="1" applyAlignment="1">
      <alignment vertical="center"/>
    </xf>
    <xf numFmtId="0" fontId="18" fillId="2" borderId="14" xfId="49" applyFont="1" applyFill="1" applyBorder="1" applyAlignment="1">
      <alignment horizontal="right" vertical="center"/>
    </xf>
    <xf numFmtId="49" fontId="18" fillId="2" borderId="24" xfId="49" applyNumberFormat="1" applyFont="1" applyFill="1" applyBorder="1" applyAlignment="1">
      <alignment vertical="center"/>
    </xf>
    <xf numFmtId="49" fontId="18" fillId="2" borderId="24" xfId="49" applyNumberFormat="1" applyFont="1" applyFill="1" applyBorder="1" applyAlignment="1">
      <alignment horizontal="right" vertical="center"/>
    </xf>
    <xf numFmtId="49" fontId="19" fillId="2" borderId="13" xfId="49" applyNumberFormat="1" applyFont="1" applyFill="1" applyBorder="1" applyAlignment="1">
      <alignment horizontal="center" vertical="center"/>
    </xf>
    <xf numFmtId="49" fontId="19" fillId="2" borderId="7" xfId="49" applyNumberFormat="1" applyFont="1" applyFill="1" applyBorder="1" applyAlignment="1">
      <alignment horizontal="center" vertical="center"/>
    </xf>
    <xf numFmtId="49" fontId="18" fillId="2" borderId="7" xfId="49" applyNumberFormat="1" applyFont="1" applyFill="1" applyBorder="1" applyAlignment="1">
      <alignment vertical="center"/>
    </xf>
    <xf numFmtId="49" fontId="18" fillId="2" borderId="7" xfId="49" applyNumberFormat="1" applyFont="1" applyFill="1" applyBorder="1" applyAlignment="1">
      <alignment horizontal="center" vertical="center"/>
    </xf>
    <xf numFmtId="176" fontId="18" fillId="2" borderId="7" xfId="49" applyNumberFormat="1" applyFont="1" applyFill="1" applyBorder="1" applyAlignment="1">
      <alignment horizontal="right" vertical="center"/>
    </xf>
    <xf numFmtId="182" fontId="18" fillId="4" borderId="7" xfId="49" applyNumberFormat="1" applyFont="1" applyFill="1" applyBorder="1" applyAlignment="1">
      <alignment horizontal="right" vertical="center"/>
    </xf>
    <xf numFmtId="182" fontId="18" fillId="2" borderId="7" xfId="49" applyNumberFormat="1" applyFont="1" applyFill="1" applyBorder="1" applyAlignment="1">
      <alignment horizontal="right" vertical="center"/>
    </xf>
    <xf numFmtId="176" fontId="18" fillId="4" borderId="7" xfId="49" applyNumberFormat="1" applyFont="1" applyFill="1" applyBorder="1" applyAlignment="1">
      <alignment horizontal="right" vertical="center"/>
    </xf>
    <xf numFmtId="182" fontId="18" fillId="2" borderId="7" xfId="49" applyNumberFormat="1" applyFont="1" applyFill="1" applyBorder="1" applyAlignment="1">
      <alignment horizontal="center" vertical="center"/>
    </xf>
    <xf numFmtId="0" fontId="21" fillId="2" borderId="0" xfId="49" applyFont="1" applyFill="1" applyAlignment="1">
      <alignment horizontal="center" vertical="center" wrapText="1"/>
    </xf>
    <xf numFmtId="49" fontId="14" fillId="2" borderId="1" xfId="49" applyNumberFormat="1" applyFont="1" applyFill="1" applyBorder="1" applyAlignment="1">
      <alignment horizontal="left" vertical="center" wrapText="1"/>
    </xf>
    <xf numFmtId="0" fontId="14" fillId="2" borderId="1" xfId="49" applyFont="1" applyFill="1" applyBorder="1" applyAlignment="1">
      <alignment horizontal="center" vertical="center" wrapText="1"/>
    </xf>
    <xf numFmtId="0" fontId="14" fillId="2" borderId="1" xfId="49" applyFont="1" applyFill="1" applyBorder="1" applyAlignment="1">
      <alignment vertical="center" wrapText="1"/>
    </xf>
    <xf numFmtId="0" fontId="14" fillId="2" borderId="1" xfId="49" applyFont="1" applyFill="1" applyBorder="1" applyAlignment="1">
      <alignment horizontal="right" vertical="center"/>
    </xf>
    <xf numFmtId="0" fontId="22" fillId="2" borderId="2" xfId="49" applyFont="1" applyFill="1" applyBorder="1" applyAlignment="1">
      <alignment horizontal="center" vertical="center" wrapText="1"/>
    </xf>
    <xf numFmtId="0" fontId="22" fillId="2" borderId="2" xfId="49" applyFont="1" applyFill="1" applyBorder="1" applyAlignment="1">
      <alignment horizontal="center" vertical="center"/>
    </xf>
    <xf numFmtId="0" fontId="14" fillId="2" borderId="2" xfId="49" applyFont="1" applyFill="1" applyBorder="1" applyAlignment="1">
      <alignment horizontal="left" vertical="center" wrapText="1"/>
    </xf>
    <xf numFmtId="182" fontId="14" fillId="11" borderId="2" xfId="49" applyNumberFormat="1" applyFont="1" applyFill="1" applyBorder="1" applyAlignment="1">
      <alignment horizontal="right" vertical="center"/>
    </xf>
    <xf numFmtId="182" fontId="14" fillId="2" borderId="2" xfId="49" applyNumberFormat="1" applyFont="1" applyFill="1" applyBorder="1" applyAlignment="1">
      <alignment horizontal="right" vertical="center"/>
    </xf>
    <xf numFmtId="176" fontId="14" fillId="11" borderId="2" xfId="49" applyNumberFormat="1" applyFont="1" applyFill="1" applyBorder="1" applyAlignment="1">
      <alignment horizontal="right" vertical="center"/>
    </xf>
    <xf numFmtId="182" fontId="14" fillId="4" borderId="2" xfId="49" applyNumberFormat="1" applyFont="1" applyFill="1" applyBorder="1" applyAlignment="1">
      <alignment horizontal="right" vertical="center"/>
    </xf>
    <xf numFmtId="0" fontId="14" fillId="2" borderId="2" xfId="49" applyFont="1" applyFill="1" applyBorder="1" applyAlignment="1">
      <alignment horizontal="right" vertical="center"/>
    </xf>
    <xf numFmtId="0" fontId="14" fillId="2" borderId="2" xfId="49" applyFont="1" applyFill="1" applyBorder="1" applyAlignment="1">
      <alignment vertical="center"/>
    </xf>
    <xf numFmtId="0" fontId="23" fillId="2" borderId="0" xfId="49" applyFont="1" applyFill="1"/>
    <xf numFmtId="0" fontId="14" fillId="2" borderId="19" xfId="49" applyFont="1" applyFill="1" applyBorder="1" applyAlignment="1">
      <alignment horizontal="right" vertical="center"/>
    </xf>
    <xf numFmtId="0" fontId="21" fillId="2" borderId="0" xfId="49" applyFont="1" applyFill="1" applyAlignment="1">
      <alignment horizontal="center" vertical="center"/>
    </xf>
    <xf numFmtId="0" fontId="14" fillId="2" borderId="0" xfId="49" applyFont="1" applyFill="1" applyAlignment="1">
      <alignment vertical="center"/>
    </xf>
    <xf numFmtId="0" fontId="14" fillId="2" borderId="0" xfId="49" applyFont="1" applyFill="1" applyAlignment="1">
      <alignment horizontal="right" vertical="center"/>
    </xf>
    <xf numFmtId="0" fontId="14" fillId="2" borderId="1" xfId="49" applyFont="1" applyFill="1" applyBorder="1" applyAlignment="1">
      <alignment vertical="center"/>
    </xf>
    <xf numFmtId="176" fontId="14" fillId="11" borderId="2" xfId="49" applyNumberFormat="1" applyFont="1" applyFill="1" applyBorder="1" applyAlignment="1">
      <alignment horizontal="center" vertical="center"/>
    </xf>
    <xf numFmtId="176" fontId="14" fillId="2" borderId="2" xfId="49" applyNumberFormat="1" applyFont="1" applyFill="1" applyBorder="1" applyAlignment="1">
      <alignment horizontal="right" vertical="center" wrapText="1"/>
    </xf>
    <xf numFmtId="49" fontId="18" fillId="2" borderId="0" xfId="49" applyNumberFormat="1" applyFont="1" applyFill="1" applyAlignment="1">
      <alignment horizontal="center" vertical="center"/>
    </xf>
    <xf numFmtId="49" fontId="18" fillId="2" borderId="0" xfId="49" applyNumberFormat="1" applyFont="1" applyFill="1" applyAlignment="1">
      <alignment horizontal="right" vertical="center"/>
    </xf>
    <xf numFmtId="0" fontId="18" fillId="2" borderId="0" xfId="49" applyFont="1" applyFill="1" applyAlignment="1">
      <alignment horizontal="right" vertical="center"/>
    </xf>
    <xf numFmtId="176" fontId="18" fillId="2" borderId="2" xfId="49" applyNumberFormat="1" applyFont="1" applyFill="1" applyBorder="1" applyAlignment="1">
      <alignment horizontal="right" vertical="center"/>
    </xf>
    <xf numFmtId="49" fontId="18" fillId="2" borderId="26" xfId="49" applyNumberFormat="1" applyFont="1" applyFill="1" applyBorder="1" applyAlignment="1">
      <alignment vertical="center"/>
    </xf>
    <xf numFmtId="49" fontId="18" fillId="2" borderId="26" xfId="49" applyNumberFormat="1" applyFont="1" applyFill="1" applyBorder="1" applyAlignment="1">
      <alignment vertical="center" wrapText="1"/>
    </xf>
    <xf numFmtId="176" fontId="18" fillId="2" borderId="6" xfId="49" applyNumberFormat="1" applyFont="1" applyFill="1" applyBorder="1" applyAlignment="1">
      <alignment horizontal="right" vertical="center"/>
    </xf>
    <xf numFmtId="49" fontId="18" fillId="2" borderId="27" xfId="49" applyNumberFormat="1" applyFont="1" applyFill="1" applyBorder="1" applyAlignment="1">
      <alignment vertical="center"/>
    </xf>
    <xf numFmtId="49" fontId="18" fillId="2" borderId="15" xfId="49" applyNumberFormat="1" applyFont="1" applyFill="1" applyBorder="1" applyAlignment="1">
      <alignment horizontal="center" vertical="center"/>
    </xf>
    <xf numFmtId="49" fontId="7" fillId="2" borderId="7" xfId="49" applyNumberFormat="1" applyFont="1" applyFill="1" applyBorder="1" applyAlignment="1">
      <alignment horizontal="center" vertical="center"/>
    </xf>
    <xf numFmtId="49" fontId="18" fillId="2" borderId="28" xfId="49" applyNumberFormat="1" applyFont="1" applyFill="1" applyBorder="1" applyAlignment="1">
      <alignment vertical="center"/>
    </xf>
    <xf numFmtId="49" fontId="18" fillId="2" borderId="12" xfId="49" applyNumberFormat="1" applyFont="1" applyFill="1" applyBorder="1" applyAlignment="1">
      <alignment vertical="center"/>
    </xf>
    <xf numFmtId="49" fontId="18" fillId="2" borderId="12" xfId="49" applyNumberFormat="1" applyFont="1" applyFill="1" applyBorder="1" applyAlignment="1">
      <alignment horizontal="left" vertical="center"/>
    </xf>
    <xf numFmtId="49" fontId="18" fillId="2" borderId="9" xfId="49" applyNumberFormat="1" applyFont="1" applyFill="1" applyBorder="1" applyAlignment="1">
      <alignment vertical="center"/>
    </xf>
    <xf numFmtId="176" fontId="18" fillId="4" borderId="9" xfId="49" applyNumberFormat="1" applyFont="1" applyFill="1" applyBorder="1" applyAlignment="1">
      <alignment horizontal="right" vertical="center"/>
    </xf>
    <xf numFmtId="176" fontId="18" fillId="4" borderId="16" xfId="49" applyNumberFormat="1" applyFont="1" applyFill="1" applyBorder="1" applyAlignment="1">
      <alignment horizontal="right" vertical="center"/>
    </xf>
    <xf numFmtId="49" fontId="18" fillId="2" borderId="10" xfId="49" applyNumberFormat="1" applyFont="1" applyFill="1" applyBorder="1" applyAlignment="1">
      <alignment horizontal="center" vertical="center"/>
    </xf>
    <xf numFmtId="49" fontId="7" fillId="2" borderId="8" xfId="49" applyNumberFormat="1" applyFont="1" applyFill="1" applyBorder="1" applyAlignment="1">
      <alignment horizontal="center" vertical="center"/>
    </xf>
    <xf numFmtId="49" fontId="7" fillId="2" borderId="12" xfId="49" applyNumberFormat="1" applyFont="1" applyFill="1" applyBorder="1" applyAlignment="1">
      <alignment horizontal="center" vertical="center"/>
    </xf>
    <xf numFmtId="0" fontId="18" fillId="2" borderId="0" xfId="49" applyFont="1" applyFill="1" applyAlignment="1">
      <alignment vertical="center"/>
    </xf>
    <xf numFmtId="49" fontId="19" fillId="2" borderId="0" xfId="49" applyNumberFormat="1" applyFont="1" applyFill="1" applyAlignment="1">
      <alignment horizontal="center" vertical="center"/>
    </xf>
    <xf numFmtId="49" fontId="18" fillId="2" borderId="28" xfId="49" applyNumberFormat="1" applyFont="1" applyFill="1" applyBorder="1" applyAlignment="1">
      <alignment vertical="center" wrapText="1"/>
    </xf>
    <xf numFmtId="176" fontId="18" fillId="2" borderId="16" xfId="49" applyNumberFormat="1" applyFont="1" applyFill="1" applyBorder="1" applyAlignment="1">
      <alignment horizontal="right" vertical="center"/>
    </xf>
    <xf numFmtId="49" fontId="18" fillId="2" borderId="6" xfId="49" applyNumberFormat="1" applyFont="1" applyFill="1" applyBorder="1" applyAlignment="1">
      <alignment horizontal="center" vertical="center"/>
    </xf>
    <xf numFmtId="176" fontId="18" fillId="2" borderId="9" xfId="49" applyNumberFormat="1" applyFont="1" applyFill="1" applyBorder="1" applyAlignment="1">
      <alignment horizontal="right" vertical="center"/>
    </xf>
    <xf numFmtId="49" fontId="18" fillId="2" borderId="9" xfId="49" applyNumberFormat="1" applyFont="1" applyFill="1" applyBorder="1" applyAlignment="1">
      <alignment vertical="center" wrapText="1"/>
    </xf>
    <xf numFmtId="49" fontId="18" fillId="2" borderId="6" xfId="49" applyNumberFormat="1" applyFont="1" applyFill="1" applyBorder="1" applyAlignment="1">
      <alignment horizontal="left" vertical="center"/>
    </xf>
    <xf numFmtId="49" fontId="18" fillId="2" borderId="29" xfId="49" applyNumberFormat="1" applyFont="1" applyFill="1" applyBorder="1" applyAlignment="1">
      <alignment vertical="center"/>
    </xf>
    <xf numFmtId="49" fontId="18" fillId="2" borderId="26" xfId="49" applyNumberFormat="1" applyFont="1" applyFill="1" applyBorder="1" applyAlignment="1">
      <alignment horizontal="center" vertical="center"/>
    </xf>
    <xf numFmtId="49" fontId="18" fillId="2" borderId="0" xfId="49" applyNumberFormat="1" applyFont="1" applyFill="1" applyAlignment="1">
      <alignment vertical="center"/>
    </xf>
    <xf numFmtId="0" fontId="17" fillId="2" borderId="0" xfId="49" applyFont="1" applyFill="1" applyAlignment="1">
      <alignment horizontal="left" vertical="center"/>
    </xf>
    <xf numFmtId="49" fontId="18" fillId="2" borderId="0" xfId="49" applyNumberFormat="1" applyFont="1" applyFill="1"/>
    <xf numFmtId="49" fontId="19" fillId="2" borderId="0" xfId="49" applyNumberFormat="1" applyFont="1" applyFill="1" applyAlignment="1">
      <alignment horizontal="left" vertical="center"/>
    </xf>
    <xf numFmtId="49" fontId="18" fillId="2" borderId="1" xfId="49" applyNumberFormat="1" applyFont="1" applyFill="1" applyBorder="1" applyAlignment="1">
      <alignment horizontal="left" vertical="center"/>
    </xf>
    <xf numFmtId="49" fontId="18" fillId="2" borderId="2" xfId="49" applyNumberFormat="1" applyFont="1" applyFill="1" applyBorder="1" applyAlignment="1">
      <alignment vertical="center" shrinkToFit="1"/>
    </xf>
    <xf numFmtId="49" fontId="18" fillId="2" borderId="2" xfId="49" applyNumberFormat="1" applyFont="1" applyFill="1" applyBorder="1" applyAlignment="1">
      <alignment horizontal="left" vertical="center"/>
    </xf>
    <xf numFmtId="176" fontId="18" fillId="4" borderId="2" xfId="49" applyNumberFormat="1" applyFont="1" applyFill="1" applyBorder="1" applyAlignment="1">
      <alignment horizontal="right" vertical="center"/>
    </xf>
    <xf numFmtId="49" fontId="18" fillId="2" borderId="9" xfId="49" applyNumberFormat="1" applyFont="1" applyFill="1" applyBorder="1" applyAlignment="1">
      <alignment vertical="center" shrinkToFit="1"/>
    </xf>
    <xf numFmtId="49" fontId="18" fillId="2" borderId="9" xfId="49" applyNumberFormat="1" applyFont="1" applyFill="1" applyBorder="1" applyAlignment="1">
      <alignment horizontal="center" vertical="center"/>
    </xf>
    <xf numFmtId="49" fontId="18" fillId="2" borderId="6" xfId="49" applyNumberFormat="1" applyFont="1" applyFill="1" applyBorder="1" applyAlignment="1">
      <alignment vertical="center" shrinkToFit="1"/>
    </xf>
    <xf numFmtId="49" fontId="18" fillId="2" borderId="12" xfId="49" applyNumberFormat="1" applyFont="1" applyFill="1" applyBorder="1" applyAlignment="1">
      <alignment vertical="center" shrinkToFit="1"/>
    </xf>
    <xf numFmtId="176" fontId="18" fillId="4" borderId="6" xfId="49" applyNumberFormat="1" applyFont="1" applyFill="1" applyBorder="1" applyAlignment="1">
      <alignment horizontal="right" vertical="center"/>
    </xf>
    <xf numFmtId="49" fontId="18" fillId="2" borderId="6" xfId="49" applyNumberFormat="1" applyFont="1" applyFill="1" applyBorder="1" applyAlignment="1">
      <alignment horizontal="center" vertical="center" shrinkToFit="1"/>
    </xf>
    <xf numFmtId="0" fontId="18" fillId="2" borderId="14" xfId="49" applyFont="1" applyFill="1" applyBorder="1"/>
    <xf numFmtId="0" fontId="18" fillId="2" borderId="14" xfId="49" applyFont="1" applyFill="1" applyBorder="1" applyAlignment="1">
      <alignment horizontal="left"/>
    </xf>
    <xf numFmtId="49" fontId="19" fillId="2" borderId="3" xfId="49" applyNumberFormat="1" applyFont="1" applyFill="1" applyBorder="1" applyAlignment="1">
      <alignment horizontal="center" vertical="center"/>
    </xf>
    <xf numFmtId="49" fontId="19" fillId="2" borderId="30" xfId="49" applyNumberFormat="1" applyFont="1" applyFill="1" applyBorder="1" applyAlignment="1">
      <alignment horizontal="center" vertical="center"/>
    </xf>
    <xf numFmtId="0" fontId="19" fillId="2" borderId="31" xfId="49" applyFont="1" applyFill="1" applyBorder="1" applyAlignment="1">
      <alignment horizontal="center" vertical="center"/>
    </xf>
    <xf numFmtId="0" fontId="19" fillId="2" borderId="26" xfId="49" applyFont="1" applyFill="1" applyBorder="1" applyAlignment="1">
      <alignment horizontal="center" vertical="center"/>
    </xf>
    <xf numFmtId="49" fontId="19" fillId="2" borderId="10" xfId="49" applyNumberFormat="1" applyFont="1" applyFill="1" applyBorder="1" applyAlignment="1">
      <alignment horizontal="center" vertical="center"/>
    </xf>
    <xf numFmtId="0" fontId="19" fillId="2" borderId="32" xfId="49" applyFont="1" applyFill="1" applyBorder="1" applyAlignment="1">
      <alignment horizontal="center" vertical="center"/>
    </xf>
    <xf numFmtId="0" fontId="19" fillId="2" borderId="17" xfId="49" applyFont="1" applyFill="1" applyBorder="1" applyAlignment="1">
      <alignment horizontal="center" vertical="center"/>
    </xf>
    <xf numFmtId="49" fontId="19" fillId="2" borderId="6" xfId="49" applyNumberFormat="1" applyFont="1" applyFill="1" applyBorder="1" applyAlignment="1">
      <alignment horizontal="center" vertical="center" wrapText="1"/>
    </xf>
    <xf numFmtId="49" fontId="18" fillId="2" borderId="8" xfId="49" applyNumberFormat="1" applyFont="1" applyFill="1" applyBorder="1" applyAlignment="1">
      <alignment vertical="center"/>
    </xf>
    <xf numFmtId="49" fontId="18" fillId="2" borderId="10" xfId="49" applyNumberFormat="1" applyFont="1" applyFill="1" applyBorder="1" applyAlignment="1">
      <alignment vertical="center"/>
    </xf>
    <xf numFmtId="49" fontId="18" fillId="2" borderId="13" xfId="49" applyNumberFormat="1" applyFont="1" applyFill="1" applyBorder="1" applyAlignment="1">
      <alignment vertical="center" wrapText="1"/>
    </xf>
    <xf numFmtId="0" fontId="19" fillId="2" borderId="7" xfId="49" applyFont="1" applyFill="1" applyBorder="1" applyAlignment="1">
      <alignment horizontal="center" vertical="center"/>
    </xf>
    <xf numFmtId="49" fontId="19" fillId="2" borderId="7" xfId="49" applyNumberFormat="1" applyFont="1" applyFill="1" applyBorder="1" applyAlignment="1">
      <alignment horizontal="center" vertical="center" wrapText="1"/>
    </xf>
    <xf numFmtId="49" fontId="18" fillId="2" borderId="20" xfId="49" applyNumberFormat="1" applyFont="1" applyFill="1" applyBorder="1" applyAlignment="1">
      <alignment vertical="center"/>
    </xf>
    <xf numFmtId="49" fontId="18" fillId="2" borderId="13" xfId="49" applyNumberFormat="1" applyFont="1" applyFill="1" applyBorder="1" applyAlignment="1">
      <alignment vertical="center"/>
    </xf>
    <xf numFmtId="0" fontId="18" fillId="2" borderId="0" xfId="49" applyFont="1" applyFill="1"/>
    <xf numFmtId="49" fontId="24" fillId="2" borderId="0" xfId="49" applyNumberFormat="1" applyFont="1" applyFill="1" applyAlignment="1">
      <alignment horizontal="center" vertical="center"/>
    </xf>
    <xf numFmtId="176" fontId="18" fillId="2" borderId="12" xfId="49" applyNumberFormat="1" applyFont="1" applyFill="1" applyBorder="1" applyAlignment="1">
      <alignment horizontal="right" vertical="center"/>
    </xf>
    <xf numFmtId="49" fontId="18" fillId="2" borderId="15" xfId="49" applyNumberFormat="1" applyFont="1" applyFill="1" applyBorder="1" applyAlignment="1">
      <alignment vertical="center"/>
    </xf>
    <xf numFmtId="49" fontId="18" fillId="2" borderId="20" xfId="49" applyNumberFormat="1" applyFont="1" applyFill="1" applyBorder="1" applyAlignment="1">
      <alignment horizontal="center" vertical="center"/>
    </xf>
    <xf numFmtId="179" fontId="18" fillId="2" borderId="8" xfId="49" applyNumberFormat="1" applyFont="1" applyFill="1" applyBorder="1" applyAlignment="1">
      <alignment horizontal="center" vertical="center"/>
    </xf>
    <xf numFmtId="49" fontId="18" fillId="2" borderId="32" xfId="49" applyNumberFormat="1" applyFont="1" applyFill="1" applyBorder="1" applyAlignment="1">
      <alignment horizontal="center" vertical="center"/>
    </xf>
    <xf numFmtId="49" fontId="18" fillId="2" borderId="33" xfId="49" applyNumberFormat="1" applyFont="1" applyFill="1" applyBorder="1" applyAlignment="1">
      <alignment horizontal="center" vertical="center"/>
    </xf>
    <xf numFmtId="49" fontId="18" fillId="2" borderId="10" xfId="49" applyNumberFormat="1" applyFont="1" applyFill="1" applyBorder="1" applyAlignment="1">
      <alignment horizontal="left" vertical="center"/>
    </xf>
    <xf numFmtId="176" fontId="18" fillId="2" borderId="8" xfId="49" applyNumberFormat="1" applyFont="1" applyFill="1" applyBorder="1" applyAlignment="1">
      <alignment horizontal="right" vertical="center"/>
    </xf>
    <xf numFmtId="176" fontId="18" fillId="4" borderId="13" xfId="49" applyNumberFormat="1" applyFont="1" applyFill="1" applyBorder="1" applyAlignment="1">
      <alignment horizontal="right" vertical="center"/>
    </xf>
    <xf numFmtId="176" fontId="18" fillId="2" borderId="11" xfId="49" applyNumberFormat="1" applyFont="1" applyFill="1" applyBorder="1" applyAlignment="1">
      <alignment horizontal="right" vertical="center"/>
    </xf>
    <xf numFmtId="176" fontId="18" fillId="4" borderId="10" xfId="49" applyNumberFormat="1" applyFont="1" applyFill="1" applyBorder="1" applyAlignment="1">
      <alignment horizontal="right" vertical="center"/>
    </xf>
    <xf numFmtId="49" fontId="18" fillId="2" borderId="13" xfId="49" applyNumberFormat="1" applyFont="1" applyFill="1" applyBorder="1" applyAlignment="1">
      <alignment horizontal="center" vertical="center"/>
    </xf>
    <xf numFmtId="49" fontId="18" fillId="2" borderId="11" xfId="49" applyNumberFormat="1" applyFont="1" applyFill="1" applyBorder="1" applyAlignment="1">
      <alignment horizontal="center" vertical="center"/>
    </xf>
    <xf numFmtId="49" fontId="18" fillId="2" borderId="16" xfId="49" applyNumberFormat="1" applyFont="1" applyFill="1" applyBorder="1" applyAlignment="1">
      <alignment vertical="center"/>
    </xf>
    <xf numFmtId="49" fontId="18" fillId="2" borderId="5" xfId="49" applyNumberFormat="1" applyFont="1" applyFill="1" applyBorder="1" applyAlignment="1">
      <alignment vertical="center"/>
    </xf>
    <xf numFmtId="176" fontId="18" fillId="2" borderId="5" xfId="49" applyNumberFormat="1" applyFont="1" applyFill="1" applyBorder="1" applyAlignment="1">
      <alignment horizontal="right" vertical="center"/>
    </xf>
    <xf numFmtId="176" fontId="18" fillId="2" borderId="10" xfId="49" applyNumberFormat="1" applyFont="1" applyFill="1" applyBorder="1" applyAlignment="1">
      <alignment horizontal="right" vertical="center"/>
    </xf>
    <xf numFmtId="49" fontId="18" fillId="2" borderId="17" xfId="49" applyNumberFormat="1" applyFont="1" applyFill="1" applyBorder="1" applyAlignment="1">
      <alignment vertical="center"/>
    </xf>
    <xf numFmtId="49" fontId="18" fillId="2" borderId="12" xfId="49" applyNumberFormat="1" applyFont="1" applyFill="1" applyBorder="1" applyAlignment="1">
      <alignment horizontal="center" vertical="center"/>
    </xf>
    <xf numFmtId="49" fontId="25" fillId="2" borderId="14" xfId="49" applyNumberFormat="1" applyFont="1" applyFill="1" applyBorder="1"/>
    <xf numFmtId="179" fontId="18" fillId="2" borderId="10" xfId="49" applyNumberFormat="1" applyFont="1" applyFill="1" applyBorder="1" applyAlignment="1">
      <alignment horizontal="right" vertical="center"/>
    </xf>
    <xf numFmtId="179" fontId="18" fillId="2" borderId="8" xfId="49" applyNumberFormat="1" applyFont="1" applyFill="1" applyBorder="1" applyAlignment="1">
      <alignment horizontal="right" vertical="center"/>
    </xf>
    <xf numFmtId="179" fontId="18" fillId="2" borderId="2" xfId="49" applyNumberFormat="1" applyFont="1" applyFill="1" applyBorder="1" applyAlignment="1">
      <alignment horizontal="right" vertical="center"/>
    </xf>
    <xf numFmtId="179" fontId="18" fillId="2" borderId="13" xfId="49" applyNumberFormat="1" applyFont="1" applyFill="1" applyBorder="1" applyAlignment="1">
      <alignment horizontal="right" vertical="center"/>
    </xf>
    <xf numFmtId="176" fontId="18" fillId="2" borderId="13" xfId="49" applyNumberFormat="1" applyFont="1" applyFill="1" applyBorder="1" applyAlignment="1">
      <alignment horizontal="right" vertical="center"/>
    </xf>
    <xf numFmtId="179" fontId="18" fillId="2" borderId="7" xfId="49" applyNumberFormat="1" applyFont="1" applyFill="1" applyBorder="1" applyAlignment="1">
      <alignment horizontal="right" vertical="center"/>
    </xf>
    <xf numFmtId="179" fontId="18" fillId="2" borderId="7" xfId="49" applyNumberFormat="1" applyFont="1" applyFill="1" applyBorder="1" applyAlignment="1">
      <alignment horizontal="center" vertical="center"/>
    </xf>
    <xf numFmtId="49" fontId="18" fillId="2" borderId="16" xfId="49" applyNumberFormat="1" applyFont="1" applyFill="1" applyBorder="1" applyAlignment="1">
      <alignment horizontal="left" vertical="center"/>
    </xf>
    <xf numFmtId="179" fontId="18" fillId="2" borderId="15" xfId="49" applyNumberFormat="1" applyFont="1" applyFill="1" applyBorder="1" applyAlignment="1">
      <alignment horizontal="right" vertical="center"/>
    </xf>
    <xf numFmtId="49" fontId="18" fillId="2" borderId="11" xfId="49" applyNumberFormat="1" applyFont="1" applyFill="1" applyBorder="1" applyAlignment="1">
      <alignment vertical="center" wrapText="1"/>
    </xf>
    <xf numFmtId="176" fontId="18" fillId="4" borderId="8" xfId="49" applyNumberFormat="1" applyFont="1" applyFill="1" applyBorder="1" applyAlignment="1">
      <alignment horizontal="right" vertical="center"/>
    </xf>
    <xf numFmtId="176" fontId="18" fillId="4" borderId="11" xfId="49" applyNumberFormat="1" applyFont="1" applyFill="1" applyBorder="1" applyAlignment="1">
      <alignment horizontal="right" vertical="center"/>
    </xf>
    <xf numFmtId="176" fontId="18" fillId="2" borderId="6" xfId="49" applyNumberFormat="1" applyFont="1" applyFill="1" applyBorder="1" applyAlignment="1">
      <alignment horizontal="center" vertical="center"/>
    </xf>
    <xf numFmtId="176" fontId="18" fillId="2" borderId="13" xfId="49" applyNumberFormat="1" applyFont="1" applyFill="1" applyBorder="1" applyAlignment="1">
      <alignment horizontal="center" vertical="center"/>
    </xf>
    <xf numFmtId="176" fontId="18" fillId="2" borderId="14" xfId="49" applyNumberFormat="1" applyFont="1" applyFill="1" applyBorder="1" applyAlignment="1">
      <alignment horizontal="right" vertical="center"/>
    </xf>
    <xf numFmtId="49" fontId="18" fillId="2" borderId="14" xfId="49" applyNumberFormat="1" applyFont="1" applyFill="1" applyBorder="1" applyAlignment="1">
      <alignment horizontal="right" vertical="center"/>
    </xf>
    <xf numFmtId="0" fontId="26" fillId="2" borderId="0" xfId="49" applyFont="1" applyFill="1"/>
    <xf numFmtId="49" fontId="6" fillId="2" borderId="0" xfId="49" applyNumberFormat="1" applyFont="1" applyFill="1"/>
    <xf numFmtId="49" fontId="6" fillId="2" borderId="24" xfId="49" applyNumberFormat="1" applyFont="1" applyFill="1" applyBorder="1"/>
    <xf numFmtId="49" fontId="19" fillId="2" borderId="10" xfId="49" applyNumberFormat="1" applyFont="1" applyFill="1" applyBorder="1" applyAlignment="1">
      <alignment horizontal="center" vertical="center" wrapText="1"/>
    </xf>
    <xf numFmtId="49" fontId="19" fillId="2" borderId="33" xfId="49" applyNumberFormat="1" applyFont="1" applyFill="1" applyBorder="1" applyAlignment="1">
      <alignment horizontal="center" vertical="center" wrapText="1"/>
    </xf>
    <xf numFmtId="49" fontId="19" fillId="2" borderId="2" xfId="49" applyNumberFormat="1" applyFont="1" applyFill="1" applyBorder="1" applyAlignment="1">
      <alignment horizontal="center" vertical="center" wrapText="1"/>
    </xf>
    <xf numFmtId="49" fontId="18" fillId="2" borderId="5" xfId="49" applyNumberFormat="1" applyFont="1" applyFill="1" applyBorder="1" applyAlignment="1">
      <alignment horizontal="left" vertical="center"/>
    </xf>
    <xf numFmtId="49" fontId="18" fillId="4" borderId="2" xfId="49" applyNumberFormat="1" applyFont="1" applyFill="1" applyBorder="1" applyAlignment="1">
      <alignment horizontal="center" vertical="center"/>
    </xf>
    <xf numFmtId="0" fontId="7" fillId="2" borderId="0" xfId="49" applyFont="1" applyFill="1" applyAlignment="1">
      <alignment vertical="center"/>
    </xf>
    <xf numFmtId="49" fontId="7" fillId="2" borderId="0" xfId="49" applyNumberFormat="1" applyFont="1" applyFill="1" applyAlignment="1">
      <alignment horizontal="right"/>
    </xf>
    <xf numFmtId="0" fontId="7" fillId="0" borderId="0" xfId="49" applyFont="1" applyFill="1"/>
    <xf numFmtId="0" fontId="2" fillId="0" borderId="0" xfId="49" applyFont="1" applyFill="1" applyAlignment="1">
      <alignment horizontal="center" vertical="center"/>
    </xf>
    <xf numFmtId="0" fontId="27" fillId="0" borderId="0" xfId="49" applyFont="1" applyFill="1" applyAlignment="1">
      <alignment horizontal="center" vertical="center"/>
    </xf>
    <xf numFmtId="0" fontId="14" fillId="0" borderId="0" xfId="49" applyFont="1" applyFill="1"/>
    <xf numFmtId="0" fontId="18" fillId="0" borderId="0" xfId="49" applyFont="1" applyFill="1" applyAlignment="1">
      <alignment vertical="center"/>
    </xf>
    <xf numFmtId="0" fontId="18" fillId="0" borderId="0" xfId="49" applyFont="1" applyFill="1" applyAlignment="1">
      <alignment horizontal="right" vertical="center"/>
    </xf>
    <xf numFmtId="0" fontId="18" fillId="0" borderId="0" xfId="49" applyFont="1" applyFill="1" applyAlignment="1">
      <alignment horizontal="right"/>
    </xf>
    <xf numFmtId="0" fontId="6" fillId="0" borderId="0" xfId="49" applyFont="1" applyFill="1"/>
    <xf numFmtId="0" fontId="6" fillId="0" borderId="0" xfId="49" applyFont="1" applyFill="1" applyAlignment="1">
      <alignment horizontal="left" vertical="center"/>
    </xf>
    <xf numFmtId="0" fontId="28" fillId="2" borderId="0" xfId="49" applyFont="1" applyFill="1" applyAlignment="1">
      <alignment horizontal="right" vertical="center"/>
    </xf>
    <xf numFmtId="0" fontId="29" fillId="2" borderId="0" xfId="49" applyFont="1" applyFill="1" applyAlignment="1">
      <alignment horizontal="center" vertical="center"/>
    </xf>
    <xf numFmtId="0" fontId="30" fillId="2" borderId="0" xfId="49" applyFont="1" applyFill="1" applyAlignment="1">
      <alignment horizontal="center" vertical="center"/>
    </xf>
    <xf numFmtId="0" fontId="18" fillId="2" borderId="0" xfId="49" applyFont="1" applyFill="1" applyAlignment="1">
      <alignment horizontal="center" vertical="center"/>
    </xf>
    <xf numFmtId="0" fontId="30" fillId="2" borderId="0" xfId="49" applyFont="1" applyFill="1" applyAlignment="1">
      <alignment horizontal="left" vertical="center"/>
    </xf>
    <xf numFmtId="49" fontId="18" fillId="2" borderId="34" xfId="49" applyNumberFormat="1" applyFont="1" applyFill="1" applyBorder="1" applyAlignment="1">
      <alignment vertical="center"/>
    </xf>
    <xf numFmtId="0" fontId="18" fillId="2" borderId="0" xfId="49" applyFont="1" applyFill="1" applyAlignment="1">
      <alignment horizontal="left" vertical="center"/>
    </xf>
    <xf numFmtId="0" fontId="6" fillId="2" borderId="0" xfId="49" applyFont="1" applyFill="1" applyAlignment="1">
      <alignment vertical="center"/>
    </xf>
    <xf numFmtId="0" fontId="31" fillId="2" borderId="0" xfId="49" applyFont="1" applyFill="1" applyAlignment="1">
      <alignment horizontal="left" vertical="center"/>
    </xf>
    <xf numFmtId="0" fontId="18" fillId="2" borderId="35" xfId="49" applyFont="1" applyFill="1" applyBorder="1" applyAlignment="1">
      <alignment vertical="center"/>
    </xf>
    <xf numFmtId="0" fontId="32" fillId="2" borderId="0" xfId="49" applyFont="1" applyFill="1" applyAlignment="1">
      <alignment vertical="center"/>
    </xf>
    <xf numFmtId="0" fontId="18" fillId="2" borderId="0" xfId="49" applyFont="1" applyFill="1" applyAlignment="1">
      <alignment vertical="center" wrapText="1"/>
    </xf>
    <xf numFmtId="0" fontId="33" fillId="2" borderId="0" xfId="49" applyFont="1" applyFill="1" applyAlignment="1">
      <alignment horizontal="center" vertical="center"/>
    </xf>
    <xf numFmtId="0" fontId="33" fillId="2" borderId="35" xfId="49" applyFont="1" applyFill="1" applyBorder="1" applyAlignment="1">
      <alignment horizontal="center" vertical="center"/>
    </xf>
    <xf numFmtId="184" fontId="18" fillId="2" borderId="34" xfId="49" applyNumberFormat="1" applyFont="1" applyFill="1" applyBorder="1" applyAlignment="1">
      <alignment horizontal="center" vertical="center"/>
    </xf>
    <xf numFmtId="182" fontId="18" fillId="2" borderId="34" xfId="49" applyNumberFormat="1" applyFont="1" applyFill="1" applyBorder="1" applyAlignment="1">
      <alignment horizontal="center" vertical="center"/>
    </xf>
    <xf numFmtId="0" fontId="6" fillId="2" borderId="0" xfId="49" applyFont="1" applyFill="1" applyAlignment="1">
      <alignment horizontal="center" vertical="center"/>
    </xf>
    <xf numFmtId="184" fontId="18" fillId="2" borderId="0" xfId="49" applyNumberFormat="1" applyFont="1" applyFill="1" applyAlignment="1">
      <alignment horizontal="center" vertical="center"/>
    </xf>
    <xf numFmtId="0" fontId="7" fillId="2" borderId="0" xfId="49" applyFont="1" applyFill="1" applyAlignment="1">
      <alignment horizontal="center" vertical="center"/>
    </xf>
    <xf numFmtId="178" fontId="8" fillId="2" borderId="34" xfId="49" applyNumberFormat="1" applyFont="1" applyFill="1" applyBorder="1" applyAlignment="1">
      <alignment horizontal="right" vertical="center"/>
    </xf>
    <xf numFmtId="49" fontId="7" fillId="2" borderId="34" xfId="49" applyNumberFormat="1" applyFont="1" applyFill="1" applyBorder="1" applyAlignment="1">
      <alignment vertical="center"/>
    </xf>
    <xf numFmtId="0" fontId="18" fillId="2" borderId="34" xfId="49" applyFont="1" applyFill="1" applyBorder="1" applyAlignment="1">
      <alignment horizontal="center" vertical="center"/>
    </xf>
    <xf numFmtId="0" fontId="7" fillId="2" borderId="35" xfId="49" applyFont="1" applyFill="1" applyBorder="1"/>
    <xf numFmtId="0" fontId="33" fillId="2" borderId="0" xfId="49" applyFont="1" applyFill="1"/>
    <xf numFmtId="0" fontId="33" fillId="2" borderId="35" xfId="49" applyFont="1" applyFill="1" applyBorder="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FFFFFF"/>
      <rgbColor rgb="00800080"/>
      <rgbColor rgb="000000FF"/>
      <rgbColor rgb="00C0C0C0"/>
      <rgbColor rgb="0000FF00"/>
      <rgbColor rgb="009999FF"/>
      <rgbColor rgb="00FF0000"/>
      <rgbColor rgb="00FFFFCC"/>
      <rgbColor rgb="0000FFFF"/>
      <rgbColor rgb="00660066"/>
      <rgbColor rgb="00FF00FF"/>
      <rgbColor rgb="000066CC"/>
      <rgbColor rgb="00FFFF00"/>
      <rgbColor rgb="00000080"/>
      <rgbColor rgb="00000080"/>
      <rgbColor rgb="00FFFF00"/>
      <rgbColor rgb="00008000"/>
      <rgbColor rgb="00800080"/>
      <rgbColor rgb="00800000"/>
      <rgbColor rgb="00008080"/>
      <rgbColor rgb="00008080"/>
      <rgbColor rgb="0000CCFF"/>
      <rgbColor rgb="00800080"/>
      <rgbColor rgb="00CCFFCC"/>
      <rgbColor rgb="00808000"/>
      <rgbColor rgb="0099CCFF"/>
      <rgbColor rgb="00C0C0C0"/>
      <rgbColor rgb="00CC99FF"/>
      <rgbColor rgb="00808080"/>
      <rgbColor rgb="003366FF"/>
      <rgbColor rgb="00FF9999"/>
      <rgbColor rgb="0099CC00"/>
      <rgbColor rgb="00663399"/>
      <rgbColor rgb="00FF9900"/>
      <rgbColor rgb="00CCFFFF"/>
      <rgbColor rgb="00666699"/>
      <rgbColor rgb="00FFFFCC"/>
      <rgbColor rgb="00003366"/>
      <rgbColor rgb="00660066"/>
      <rgbColor rgb="00003300"/>
      <rgbColor rgb="008080FF"/>
      <rgbColor rgb="00993300"/>
      <rgbColor rgb="00CC6600"/>
      <rgbColor rgb="00333399"/>
      <rgbColor rgb="00FFCCCC"/>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showGridLines="0" showZeros="0" tabSelected="1" zoomScalePageLayoutView="60" workbookViewId="0">
      <pane topLeftCell="A3" activePane="bottomRight" state="frozen"/>
      <selection activeCell="A1" sqref="A1"/>
    </sheetView>
  </sheetViews>
  <sheetFormatPr defaultColWidth="8" defaultRowHeight="13.5"/>
  <cols>
    <col min="1" max="1" width="8.6" style="1"/>
    <col min="2" max="2" width="29.825" style="1"/>
    <col min="3" max="3" width="22.9416666666667" style="1"/>
    <col min="4" max="4" width="2.725" style="1"/>
    <col min="5" max="8" width="8" style="1" hidden="1"/>
    <col min="9" max="9" width="32.7" style="1"/>
    <col min="10" max="10" width="12.05" style="1"/>
    <col min="11" max="11" width="4.875" style="1"/>
    <col min="12" max="12" width="8.45833333333333" style="1"/>
    <col min="13" max="13" width="5.01666666666667" style="1"/>
    <col min="14" max="14" width="7.88333333333333" style="1"/>
    <col min="15" max="15" width="4.3" style="1"/>
    <col min="16" max="16" width="5.01666666666667" style="1"/>
    <col min="17" max="17" width="24.8083333333333" style="1"/>
    <col min="18" max="18" width="2.725" style="1"/>
  </cols>
  <sheetData>
    <row r="1" ht="26.25" customHeight="1" spans="1:18">
      <c r="A1" s="404" t="s">
        <v>0</v>
      </c>
      <c r="B1" s="519"/>
      <c r="C1" s="519"/>
      <c r="D1" s="519"/>
      <c r="E1" s="519"/>
      <c r="F1" s="519"/>
      <c r="G1" s="519"/>
      <c r="H1" s="519"/>
      <c r="I1" s="519"/>
      <c r="J1" s="519"/>
      <c r="K1" s="519"/>
      <c r="L1" s="519"/>
      <c r="M1" s="519"/>
      <c r="N1" s="519"/>
      <c r="O1" s="508"/>
      <c r="P1" s="508"/>
      <c r="Q1" s="508"/>
      <c r="R1" s="508"/>
    </row>
    <row r="2" ht="48" customHeight="1" spans="1:18">
      <c r="A2" s="2" t="s">
        <v>1</v>
      </c>
      <c r="B2" s="2"/>
      <c r="C2" s="2"/>
      <c r="D2" s="2"/>
      <c r="E2" s="2"/>
      <c r="F2" s="2"/>
      <c r="G2" s="2"/>
      <c r="H2" s="2"/>
      <c r="I2" s="2"/>
      <c r="J2" s="2"/>
      <c r="K2" s="2"/>
      <c r="L2" s="2"/>
      <c r="M2" s="2"/>
      <c r="N2" s="2"/>
      <c r="O2" s="508"/>
      <c r="P2" s="508"/>
      <c r="Q2" s="508"/>
      <c r="R2" s="508"/>
    </row>
    <row r="3" ht="48" customHeight="1" spans="1:18">
      <c r="A3" s="520"/>
      <c r="B3" s="520"/>
      <c r="C3" s="520"/>
      <c r="D3" s="520"/>
      <c r="E3" s="520"/>
      <c r="F3" s="520"/>
      <c r="G3" s="520"/>
      <c r="H3" s="520"/>
      <c r="I3" s="520"/>
      <c r="J3" s="520"/>
      <c r="K3" s="520"/>
      <c r="L3" s="520"/>
      <c r="M3" s="520"/>
      <c r="N3" s="520"/>
      <c r="O3" s="508"/>
      <c r="P3" s="508"/>
      <c r="Q3" s="508"/>
      <c r="R3" s="508"/>
    </row>
    <row r="4" ht="21" customHeight="1" spans="1:18">
      <c r="A4" s="521"/>
      <c r="B4" s="421"/>
      <c r="C4" s="421"/>
      <c r="D4" s="522"/>
      <c r="E4" s="522"/>
      <c r="F4" s="522"/>
      <c r="G4" s="522"/>
      <c r="H4" s="522"/>
      <c r="I4" s="522" t="s">
        <v>2</v>
      </c>
      <c r="J4" s="533">
        <v>0</v>
      </c>
      <c r="K4" s="522" t="s">
        <v>3</v>
      </c>
      <c r="L4" s="534">
        <v>0</v>
      </c>
      <c r="M4" s="522" t="s">
        <v>4</v>
      </c>
      <c r="N4" s="533">
        <v>0</v>
      </c>
      <c r="O4" s="522" t="s">
        <v>5</v>
      </c>
      <c r="P4" s="522"/>
      <c r="Q4" s="522"/>
      <c r="R4" s="522"/>
    </row>
    <row r="5" ht="21" customHeight="1" spans="1:18">
      <c r="A5" s="255"/>
      <c r="B5" s="255"/>
      <c r="C5" s="255"/>
      <c r="D5" s="255"/>
      <c r="E5" s="255"/>
      <c r="F5" s="255"/>
      <c r="G5" s="255"/>
      <c r="H5" s="255"/>
      <c r="I5" s="255"/>
      <c r="J5" s="255"/>
      <c r="K5" s="255"/>
      <c r="L5" s="255"/>
      <c r="M5" s="255"/>
      <c r="N5" s="255"/>
      <c r="O5" s="255"/>
      <c r="P5" s="255"/>
      <c r="Q5" s="255"/>
      <c r="R5" s="255"/>
    </row>
    <row r="6" ht="21" customHeight="1" spans="1:18">
      <c r="A6" s="523" t="s">
        <v>6</v>
      </c>
      <c r="B6" s="421" t="s">
        <v>7</v>
      </c>
      <c r="C6" s="524"/>
      <c r="D6" s="525"/>
      <c r="E6" s="525"/>
      <c r="F6" s="525"/>
      <c r="G6" s="525"/>
      <c r="H6" s="525"/>
      <c r="I6" s="522"/>
      <c r="J6" s="525"/>
      <c r="K6" s="522"/>
      <c r="L6" s="525"/>
      <c r="M6" s="522"/>
      <c r="N6" s="522"/>
      <c r="O6" s="522"/>
      <c r="P6" s="522"/>
      <c r="Q6" s="522"/>
      <c r="R6" s="522"/>
    </row>
    <row r="7" ht="21" customHeight="1" spans="1:18">
      <c r="A7" s="255"/>
      <c r="B7" s="255"/>
      <c r="C7" s="255"/>
      <c r="D7" s="255"/>
      <c r="E7" s="255"/>
      <c r="F7" s="255"/>
      <c r="G7" s="255"/>
      <c r="H7" s="255"/>
      <c r="I7" s="255"/>
      <c r="J7" s="255"/>
      <c r="K7" s="255"/>
      <c r="L7" s="255"/>
      <c r="M7" s="255"/>
      <c r="N7" s="255"/>
      <c r="O7" s="255"/>
      <c r="P7" s="255"/>
      <c r="Q7" s="255"/>
      <c r="R7" s="255"/>
    </row>
    <row r="8" ht="21" customHeight="1" spans="1:18">
      <c r="A8" s="521"/>
      <c r="B8" s="421" t="s">
        <v>8</v>
      </c>
      <c r="C8" s="524"/>
      <c r="D8" s="522"/>
      <c r="E8" s="522"/>
      <c r="F8" s="522"/>
      <c r="G8" s="522"/>
      <c r="H8" s="522"/>
      <c r="I8" s="535"/>
      <c r="J8" s="536"/>
      <c r="K8" s="522"/>
      <c r="L8" s="536"/>
      <c r="M8" s="522"/>
      <c r="N8" s="536"/>
      <c r="O8" s="522"/>
      <c r="P8" s="522"/>
      <c r="Q8" s="522"/>
      <c r="R8" s="522"/>
    </row>
    <row r="9" ht="21" customHeight="1" spans="1:18">
      <c r="A9" s="255"/>
      <c r="B9" s="255"/>
      <c r="C9" s="255"/>
      <c r="D9" s="255"/>
      <c r="E9" s="255"/>
      <c r="F9" s="255"/>
      <c r="G9" s="255"/>
      <c r="H9" s="255"/>
      <c r="I9" s="255"/>
      <c r="J9" s="255"/>
      <c r="K9" s="255"/>
      <c r="L9" s="255"/>
      <c r="M9" s="255"/>
      <c r="N9" s="255"/>
      <c r="O9" s="255"/>
      <c r="P9" s="255"/>
      <c r="Q9" s="255"/>
      <c r="R9" s="255"/>
    </row>
    <row r="10" ht="21" customHeight="1" spans="1:18">
      <c r="A10" s="255"/>
      <c r="B10" s="508" t="s">
        <v>9</v>
      </c>
      <c r="C10" s="524"/>
      <c r="D10" s="526"/>
      <c r="E10" s="526"/>
      <c r="F10" s="526"/>
      <c r="G10" s="526"/>
      <c r="H10" s="526"/>
      <c r="I10" s="537" t="s">
        <v>10</v>
      </c>
      <c r="J10" s="538">
        <v>0</v>
      </c>
      <c r="K10" s="537" t="s">
        <v>3</v>
      </c>
      <c r="L10" s="538">
        <v>0</v>
      </c>
      <c r="M10" s="537" t="s">
        <v>4</v>
      </c>
      <c r="N10" s="538">
        <v>0</v>
      </c>
      <c r="O10" s="537" t="s">
        <v>11</v>
      </c>
      <c r="P10" s="526"/>
      <c r="Q10" s="526"/>
      <c r="R10" s="255"/>
    </row>
    <row r="11" ht="21" customHeight="1" spans="1:18">
      <c r="A11" s="255"/>
      <c r="B11" s="255"/>
      <c r="C11" s="255"/>
      <c r="D11" s="255"/>
      <c r="E11" s="255"/>
      <c r="F11" s="255"/>
      <c r="G11" s="255"/>
      <c r="H11" s="255"/>
      <c r="I11" s="255"/>
      <c r="J11" s="255"/>
      <c r="K11" s="255"/>
      <c r="L11" s="255"/>
      <c r="M11" s="255"/>
      <c r="N11" s="255"/>
      <c r="O11" s="255"/>
      <c r="P11" s="255"/>
      <c r="Q11" s="255"/>
      <c r="R11" s="255"/>
    </row>
    <row r="12" ht="21" customHeight="1" spans="1:18">
      <c r="A12" s="523" t="s">
        <v>12</v>
      </c>
      <c r="B12" s="421" t="s">
        <v>13</v>
      </c>
      <c r="C12" s="524"/>
      <c r="D12" s="522"/>
      <c r="E12" s="522"/>
      <c r="F12" s="522"/>
      <c r="G12" s="522"/>
      <c r="H12" s="522"/>
      <c r="I12" s="522"/>
      <c r="J12" s="522"/>
      <c r="K12" s="522"/>
      <c r="L12" s="522"/>
      <c r="M12" s="522"/>
      <c r="N12" s="522"/>
      <c r="O12" s="522"/>
      <c r="P12" s="522"/>
      <c r="Q12" s="522"/>
      <c r="R12" s="522"/>
    </row>
    <row r="13" ht="21" customHeight="1" spans="1:18">
      <c r="A13" s="527"/>
      <c r="B13" s="421"/>
      <c r="C13" s="528"/>
      <c r="D13" s="525"/>
      <c r="E13" s="525"/>
      <c r="F13" s="525"/>
      <c r="G13" s="525"/>
      <c r="H13" s="525"/>
      <c r="I13" s="525"/>
      <c r="J13" s="525"/>
      <c r="K13" s="525"/>
      <c r="L13" s="525"/>
      <c r="M13" s="525"/>
      <c r="N13" s="525"/>
      <c r="O13" s="421"/>
      <c r="P13" s="421"/>
      <c r="Q13" s="421"/>
      <c r="R13" s="421"/>
    </row>
    <row r="14" ht="21" customHeight="1" spans="1:18">
      <c r="A14" s="529"/>
      <c r="B14" s="525" t="s">
        <v>14</v>
      </c>
      <c r="C14" s="524"/>
      <c r="D14" s="522"/>
      <c r="E14" s="522"/>
      <c r="F14" s="522"/>
      <c r="G14" s="522"/>
      <c r="H14" s="522"/>
      <c r="I14" s="522" t="s">
        <v>15</v>
      </c>
      <c r="J14" s="539"/>
      <c r="K14" s="540"/>
      <c r="L14" s="540"/>
      <c r="M14" s="522" t="s">
        <v>16</v>
      </c>
      <c r="N14" s="522"/>
      <c r="O14" s="421"/>
      <c r="P14" s="421"/>
      <c r="Q14" s="524"/>
      <c r="R14" s="421"/>
    </row>
    <row r="15" ht="21" customHeight="1" spans="1:18">
      <c r="A15" s="255"/>
      <c r="B15" s="255"/>
      <c r="C15" s="255"/>
      <c r="D15" s="255"/>
      <c r="E15" s="255"/>
      <c r="F15" s="255"/>
      <c r="G15" s="255"/>
      <c r="H15" s="255"/>
      <c r="I15" s="255"/>
      <c r="J15" s="255"/>
      <c r="K15" s="255"/>
      <c r="L15" s="255"/>
      <c r="M15" s="255"/>
      <c r="N15" s="255"/>
      <c r="O15" s="255"/>
      <c r="P15" s="255"/>
      <c r="Q15" s="255"/>
      <c r="R15" s="255"/>
    </row>
    <row r="16" ht="31.5" customHeight="1" spans="1:18">
      <c r="A16" s="529"/>
      <c r="B16" s="530" t="s">
        <v>17</v>
      </c>
      <c r="C16" s="524"/>
      <c r="D16" s="522"/>
      <c r="E16" s="522"/>
      <c r="F16" s="522"/>
      <c r="G16" s="522"/>
      <c r="H16" s="522"/>
      <c r="I16" s="522" t="s">
        <v>15</v>
      </c>
      <c r="J16" s="539"/>
      <c r="K16" s="540"/>
      <c r="L16" s="540"/>
      <c r="M16" s="522" t="s">
        <v>16</v>
      </c>
      <c r="N16" s="522"/>
      <c r="O16" s="421"/>
      <c r="P16" s="421"/>
      <c r="Q16" s="524"/>
      <c r="R16" s="421"/>
    </row>
    <row r="17" ht="21" customHeight="1" spans="1:18">
      <c r="A17" s="255"/>
      <c r="B17" s="255"/>
      <c r="C17" s="255"/>
      <c r="D17" s="255"/>
      <c r="E17" s="255"/>
      <c r="F17" s="255"/>
      <c r="G17" s="255"/>
      <c r="H17" s="255"/>
      <c r="I17" s="255"/>
      <c r="J17" s="255"/>
      <c r="K17" s="255"/>
      <c r="L17" s="255"/>
      <c r="M17" s="255"/>
      <c r="N17" s="255"/>
      <c r="O17" s="255"/>
      <c r="P17" s="255"/>
      <c r="Q17" s="255"/>
      <c r="R17" s="255"/>
    </row>
    <row r="18" ht="21" customHeight="1" spans="1:18">
      <c r="A18" s="255"/>
      <c r="B18" s="530" t="s">
        <v>18</v>
      </c>
      <c r="C18" s="524"/>
      <c r="D18" s="522"/>
      <c r="E18" s="522"/>
      <c r="F18" s="522"/>
      <c r="G18" s="522"/>
      <c r="H18" s="522"/>
      <c r="I18" s="522" t="s">
        <v>15</v>
      </c>
      <c r="J18" s="524"/>
      <c r="K18" s="524"/>
      <c r="L18" s="524"/>
      <c r="M18" s="522" t="s">
        <v>16</v>
      </c>
      <c r="N18" s="421"/>
      <c r="O18" s="421"/>
      <c r="P18" s="421"/>
      <c r="Q18" s="524"/>
      <c r="R18" s="255"/>
    </row>
    <row r="19" ht="21" customHeight="1" spans="1:18">
      <c r="A19" s="255"/>
      <c r="B19" s="255"/>
      <c r="C19" s="255"/>
      <c r="D19" s="255"/>
      <c r="E19" s="255"/>
      <c r="F19" s="255"/>
      <c r="G19" s="255"/>
      <c r="H19" s="255"/>
      <c r="I19" s="255"/>
      <c r="J19" s="255"/>
      <c r="K19" s="255"/>
      <c r="L19" s="255"/>
      <c r="M19" s="255"/>
      <c r="N19" s="255"/>
      <c r="O19" s="255"/>
      <c r="P19" s="255"/>
      <c r="Q19" s="255"/>
      <c r="R19" s="255"/>
    </row>
    <row r="20" ht="21" customHeight="1" spans="1:18">
      <c r="A20" s="529"/>
      <c r="B20" s="530" t="s">
        <v>19</v>
      </c>
      <c r="C20" s="524"/>
      <c r="D20" s="522"/>
      <c r="E20" s="522"/>
      <c r="F20" s="522"/>
      <c r="G20" s="522"/>
      <c r="H20" s="522"/>
      <c r="I20" s="522" t="s">
        <v>20</v>
      </c>
      <c r="J20" s="524"/>
      <c r="K20" s="524"/>
      <c r="L20" s="524"/>
      <c r="M20" s="522" t="s">
        <v>16</v>
      </c>
      <c r="N20" s="421"/>
      <c r="O20" s="421"/>
      <c r="P20" s="421"/>
      <c r="Q20" s="524"/>
      <c r="R20" s="421"/>
    </row>
    <row r="21" ht="21" customHeight="1" spans="1:18">
      <c r="A21" s="196"/>
      <c r="B21" s="531"/>
      <c r="C21" s="532"/>
      <c r="D21" s="531"/>
      <c r="E21" s="531"/>
      <c r="F21" s="531"/>
      <c r="G21" s="531"/>
      <c r="H21" s="531"/>
      <c r="I21" s="531"/>
      <c r="J21" s="541"/>
      <c r="K21" s="532"/>
      <c r="L21" s="532"/>
      <c r="M21" s="531"/>
      <c r="N21" s="542"/>
      <c r="O21" s="542"/>
      <c r="P21" s="542"/>
      <c r="Q21" s="543"/>
      <c r="R21" s="542"/>
    </row>
  </sheetData>
  <mergeCells count="10">
    <mergeCell ref="A2:Q2"/>
    <mergeCell ref="A3:N3"/>
    <mergeCell ref="J14:L14"/>
    <mergeCell ref="M14:P14"/>
    <mergeCell ref="J16:L16"/>
    <mergeCell ref="M16:P16"/>
    <mergeCell ref="J18:L18"/>
    <mergeCell ref="M18:P18"/>
    <mergeCell ref="J20:L20"/>
    <mergeCell ref="M20:P20"/>
  </mergeCells>
  <printOptions horizontalCentered="1"/>
  <pageMargins left="0.78740157480315" right="0.78740157480315" top="1.18110236220472" bottom="1.18110236220472" header="0.51181" footer="0.51181"/>
  <pageSetup paperSize="9" scale="80" pageOrder="overThenDown" orientation="landscape" errors="blank"/>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showGridLines="0" showZeros="0" zoomScalePageLayoutView="60" workbookViewId="0">
      <pane topLeftCell="B8" activePane="bottomRight" state="frozen"/>
      <selection activeCell="A1" sqref="A1:F1"/>
    </sheetView>
  </sheetViews>
  <sheetFormatPr defaultColWidth="8" defaultRowHeight="13.5" outlineLevelCol="5"/>
  <cols>
    <col min="1" max="1" width="39.4416666666667" style="1"/>
    <col min="2" max="3" width="27.25" style="1"/>
    <col min="4" max="4" width="42.1666666666667" style="1"/>
    <col min="5" max="6" width="27.25" style="1"/>
  </cols>
  <sheetData>
    <row r="1" ht="48" customHeight="1" spans="1:6">
      <c r="A1" s="340" t="s">
        <v>202</v>
      </c>
      <c r="B1" s="341"/>
      <c r="C1" s="341"/>
      <c r="D1" s="341"/>
      <c r="E1" s="341"/>
      <c r="F1" s="341"/>
    </row>
    <row r="2" ht="21" customHeight="1" spans="1:6">
      <c r="A2" s="402"/>
      <c r="B2" s="402"/>
      <c r="C2" s="402"/>
      <c r="D2" s="402"/>
      <c r="E2" s="403" t="s">
        <v>37</v>
      </c>
      <c r="F2" s="404"/>
    </row>
    <row r="3" ht="21" customHeight="1" spans="1:6">
      <c r="A3" s="342" t="s">
        <v>49</v>
      </c>
      <c r="B3" s="342"/>
      <c r="C3" s="342"/>
      <c r="D3" s="342"/>
      <c r="E3" s="344"/>
      <c r="F3" s="344" t="s">
        <v>50</v>
      </c>
    </row>
    <row r="4" ht="28.5" customHeight="1" spans="1:6">
      <c r="A4" s="345" t="s">
        <v>51</v>
      </c>
      <c r="B4" s="345" t="s">
        <v>79</v>
      </c>
      <c r="C4" s="345" t="s">
        <v>80</v>
      </c>
      <c r="D4" s="345" t="s">
        <v>51</v>
      </c>
      <c r="E4" s="345" t="s">
        <v>79</v>
      </c>
      <c r="F4" s="345" t="s">
        <v>80</v>
      </c>
    </row>
    <row r="5" ht="28.5" customHeight="1" spans="1:6">
      <c r="A5" s="348" t="s">
        <v>203</v>
      </c>
      <c r="B5" s="405">
        <v>0</v>
      </c>
      <c r="C5" s="405">
        <v>0</v>
      </c>
      <c r="D5" s="406" t="s">
        <v>204</v>
      </c>
      <c r="E5" s="405">
        <v>0</v>
      </c>
      <c r="F5" s="405">
        <v>0</v>
      </c>
    </row>
    <row r="6" ht="28.5" customHeight="1" spans="1:6">
      <c r="A6" s="348" t="s">
        <v>83</v>
      </c>
      <c r="B6" s="405">
        <v>0</v>
      </c>
      <c r="C6" s="405">
        <v>0</v>
      </c>
      <c r="D6" s="407" t="s">
        <v>205</v>
      </c>
      <c r="E6" s="405">
        <v>0</v>
      </c>
      <c r="F6" s="405">
        <v>0</v>
      </c>
    </row>
    <row r="7" ht="28.5" customHeight="1" spans="1:6">
      <c r="A7" s="348" t="s">
        <v>87</v>
      </c>
      <c r="B7" s="405">
        <v>0</v>
      </c>
      <c r="C7" s="405">
        <v>0</v>
      </c>
      <c r="D7" s="406" t="s">
        <v>88</v>
      </c>
      <c r="E7" s="405">
        <v>0</v>
      </c>
      <c r="F7" s="405">
        <v>0</v>
      </c>
    </row>
    <row r="8" ht="28.5" customHeight="1" spans="1:6">
      <c r="A8" s="348" t="s">
        <v>145</v>
      </c>
      <c r="B8" s="405">
        <v>0</v>
      </c>
      <c r="C8" s="405">
        <v>0</v>
      </c>
      <c r="D8" s="406" t="s">
        <v>206</v>
      </c>
      <c r="E8" s="405">
        <v>0</v>
      </c>
      <c r="F8" s="405">
        <v>0</v>
      </c>
    </row>
    <row r="9" ht="28.5" customHeight="1" spans="1:6">
      <c r="A9" s="348" t="s">
        <v>146</v>
      </c>
      <c r="B9" s="405">
        <v>0</v>
      </c>
      <c r="C9" s="405">
        <v>0</v>
      </c>
      <c r="D9" s="406" t="s">
        <v>207</v>
      </c>
      <c r="E9" s="405">
        <v>0</v>
      </c>
      <c r="F9" s="405">
        <v>0</v>
      </c>
    </row>
    <row r="10" ht="28.5" customHeight="1" spans="1:6">
      <c r="A10" s="363" t="s">
        <v>96</v>
      </c>
      <c r="B10" s="408">
        <v>0</v>
      </c>
      <c r="C10" s="408">
        <v>0</v>
      </c>
      <c r="D10" s="409" t="s">
        <v>208</v>
      </c>
      <c r="E10" s="405">
        <v>0</v>
      </c>
      <c r="F10" s="405">
        <v>0</v>
      </c>
    </row>
    <row r="11" ht="28.5" customHeight="1" spans="1:6">
      <c r="A11" s="410" t="s">
        <v>91</v>
      </c>
      <c r="B11" s="411" t="s">
        <v>91</v>
      </c>
      <c r="C11" s="411" t="s">
        <v>91</v>
      </c>
      <c r="D11" s="412" t="s">
        <v>209</v>
      </c>
      <c r="E11" s="405">
        <v>0</v>
      </c>
      <c r="F11" s="405">
        <v>0</v>
      </c>
    </row>
    <row r="12" ht="28.5" customHeight="1" spans="1:6">
      <c r="A12" s="410" t="s">
        <v>91</v>
      </c>
      <c r="B12" s="411" t="s">
        <v>91</v>
      </c>
      <c r="C12" s="411" t="s">
        <v>91</v>
      </c>
      <c r="D12" s="413" t="s">
        <v>210</v>
      </c>
      <c r="E12" s="405">
        <v>0</v>
      </c>
      <c r="F12" s="405">
        <v>0</v>
      </c>
    </row>
    <row r="13" ht="28.5" customHeight="1" spans="1:6">
      <c r="A13" s="410" t="s">
        <v>91</v>
      </c>
      <c r="B13" s="411" t="s">
        <v>91</v>
      </c>
      <c r="C13" s="411" t="s">
        <v>91</v>
      </c>
      <c r="D13" s="414" t="s">
        <v>211</v>
      </c>
      <c r="E13" s="408">
        <v>0</v>
      </c>
      <c r="F13" s="408">
        <v>0</v>
      </c>
    </row>
    <row r="14" ht="28.5" customHeight="1" spans="1:6">
      <c r="A14" s="415" t="s">
        <v>147</v>
      </c>
      <c r="B14" s="416">
        <f>B5+B6+B7+B8+B9</f>
        <v>0</v>
      </c>
      <c r="C14" s="416">
        <f>C5+C6+C7+C8+C9</f>
        <v>0</v>
      </c>
      <c r="D14" s="415" t="s">
        <v>212</v>
      </c>
      <c r="E14" s="416">
        <f>E5+E6+E7+E8+E9+E10+E11+E12+E13</f>
        <v>0</v>
      </c>
      <c r="F14" s="416">
        <f>F5+F6+F7+F8+F9+F10+F11+F12+F13</f>
        <v>0</v>
      </c>
    </row>
    <row r="15" ht="28.5" customHeight="1" spans="1:6">
      <c r="A15" s="348" t="s">
        <v>149</v>
      </c>
      <c r="B15" s="405">
        <v>0</v>
      </c>
      <c r="C15" s="405">
        <v>0</v>
      </c>
      <c r="D15" s="348" t="s">
        <v>213</v>
      </c>
      <c r="E15" s="405">
        <v>0</v>
      </c>
      <c r="F15" s="405">
        <v>0</v>
      </c>
    </row>
    <row r="16" ht="28.5" customHeight="1" spans="1:6">
      <c r="A16" s="348" t="s">
        <v>151</v>
      </c>
      <c r="B16" s="408">
        <v>0</v>
      </c>
      <c r="C16" s="408">
        <v>0</v>
      </c>
      <c r="D16" s="348" t="s">
        <v>214</v>
      </c>
      <c r="E16" s="408">
        <v>0</v>
      </c>
      <c r="F16" s="408">
        <v>0</v>
      </c>
    </row>
    <row r="17" ht="28.5" customHeight="1" spans="1:6">
      <c r="A17" s="348" t="s">
        <v>153</v>
      </c>
      <c r="B17" s="417">
        <f>B14+B15+B16</f>
        <v>0</v>
      </c>
      <c r="C17" s="417">
        <f>C14+C15+C16</f>
        <v>0</v>
      </c>
      <c r="D17" s="348" t="s">
        <v>215</v>
      </c>
      <c r="E17" s="417">
        <f>E14+E15+E16</f>
        <v>0</v>
      </c>
      <c r="F17" s="417">
        <f>F14+F15+F16</f>
        <v>0</v>
      </c>
    </row>
    <row r="18" ht="28.5" customHeight="1" spans="1:6">
      <c r="A18" s="418" t="s">
        <v>91</v>
      </c>
      <c r="B18" s="419" t="s">
        <v>91</v>
      </c>
      <c r="C18" s="420" t="s">
        <v>91</v>
      </c>
      <c r="D18" s="348" t="s">
        <v>216</v>
      </c>
      <c r="E18" s="417">
        <f>B17-E17</f>
        <v>0</v>
      </c>
      <c r="F18" s="417">
        <f>C17-F17</f>
        <v>0</v>
      </c>
    </row>
    <row r="19" ht="28.5" customHeight="1" spans="1:6">
      <c r="A19" s="348" t="s">
        <v>156</v>
      </c>
      <c r="B19" s="408">
        <v>0</v>
      </c>
      <c r="C19" s="417">
        <f>E19</f>
        <v>0</v>
      </c>
      <c r="D19" s="348" t="s">
        <v>217</v>
      </c>
      <c r="E19" s="417">
        <f>B19+E18</f>
        <v>0</v>
      </c>
      <c r="F19" s="417">
        <f>C19+F18</f>
        <v>0</v>
      </c>
    </row>
    <row r="20" ht="28.5" customHeight="1" spans="1:6">
      <c r="A20" s="349" t="s">
        <v>112</v>
      </c>
      <c r="B20" s="416">
        <f>B17+B19</f>
        <v>0</v>
      </c>
      <c r="C20" s="416">
        <f>C17+C19</f>
        <v>0</v>
      </c>
      <c r="D20" s="349" t="s">
        <v>112</v>
      </c>
      <c r="E20" s="416">
        <f>E17+E19</f>
        <v>0</v>
      </c>
      <c r="F20" s="416">
        <f>F17+F19</f>
        <v>0</v>
      </c>
    </row>
    <row r="21" ht="28.5" customHeight="1" spans="1:6">
      <c r="A21" s="421"/>
      <c r="B21" s="421"/>
      <c r="C21" s="421"/>
      <c r="D21" s="421"/>
      <c r="E21" s="421"/>
      <c r="F21" s="404" t="s">
        <v>218</v>
      </c>
    </row>
  </sheetData>
  <mergeCells count="2">
    <mergeCell ref="A1:F1"/>
    <mergeCell ref="E2:F2"/>
  </mergeCells>
  <printOptions horizontalCentered="1"/>
  <pageMargins left="0.393700787401575" right="0.393700787401575" top="0.393700787401575" bottom="0.393700787401575" header="0.51181" footer="0.51181"/>
  <pageSetup paperSize="9" scale="80" pageOrder="overThenDown" orientation="landscape" errors="blank"/>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zoomScalePageLayoutView="60" workbookViewId="0">
      <pane topLeftCell="C6" activePane="bottomRight" state="frozen"/>
      <selection activeCell="A1" sqref="A1:I2"/>
    </sheetView>
  </sheetViews>
  <sheetFormatPr defaultColWidth="8" defaultRowHeight="13.5"/>
  <cols>
    <col min="1" max="1" width="36" style="1"/>
    <col min="2" max="2" width="25.6666666666667" style="1"/>
    <col min="3" max="3" width="27.9666666666667" style="1"/>
    <col min="4" max="4" width="26.8166666666667" style="1"/>
    <col min="5" max="5" width="24.3833333333333" style="1"/>
    <col min="6" max="6" width="24.6666666666667" style="1"/>
    <col min="7" max="7" width="23.2333333333333" style="1"/>
    <col min="8" max="8" width="22.8" style="1"/>
    <col min="9" max="9" width="25.525" style="1"/>
  </cols>
  <sheetData>
    <row r="1" ht="31.5" customHeight="1" spans="1:9">
      <c r="A1" s="396" t="s">
        <v>219</v>
      </c>
      <c r="B1" s="255"/>
      <c r="C1" s="255"/>
      <c r="D1" s="255"/>
      <c r="E1" s="255"/>
      <c r="F1" s="255"/>
      <c r="G1" s="255"/>
      <c r="H1" s="255"/>
      <c r="I1" s="255"/>
    </row>
    <row r="2" ht="31.5" customHeight="1" spans="1:9">
      <c r="A2" s="255"/>
      <c r="B2" s="255"/>
      <c r="C2" s="255"/>
      <c r="D2" s="255"/>
      <c r="E2" s="255"/>
      <c r="F2" s="255"/>
      <c r="G2" s="255"/>
      <c r="H2" s="255"/>
      <c r="I2" s="255"/>
    </row>
    <row r="3" ht="21" customHeight="1" spans="1:9">
      <c r="A3" s="397"/>
      <c r="B3" s="397"/>
      <c r="C3" s="397"/>
      <c r="D3" s="397"/>
      <c r="E3" s="397"/>
      <c r="F3" s="397"/>
      <c r="G3" s="398"/>
      <c r="H3" s="397"/>
      <c r="I3" s="398" t="s">
        <v>39</v>
      </c>
    </row>
    <row r="4" ht="21" customHeight="1" spans="1:9">
      <c r="A4" s="381" t="s">
        <v>49</v>
      </c>
      <c r="B4" s="399"/>
      <c r="C4" s="399"/>
      <c r="D4" s="399"/>
      <c r="E4" s="399"/>
      <c r="F4" s="399"/>
      <c r="G4" s="384"/>
      <c r="H4" s="399"/>
      <c r="I4" s="384" t="s">
        <v>50</v>
      </c>
    </row>
    <row r="5" ht="42.75" customHeight="1" spans="1:9">
      <c r="A5" s="386" t="s">
        <v>220</v>
      </c>
      <c r="B5" s="386" t="s">
        <v>52</v>
      </c>
      <c r="C5" s="385" t="s">
        <v>221</v>
      </c>
      <c r="D5" s="385" t="s">
        <v>222</v>
      </c>
      <c r="E5" s="385" t="s">
        <v>223</v>
      </c>
      <c r="F5" s="385" t="s">
        <v>224</v>
      </c>
      <c r="G5" s="385" t="s">
        <v>225</v>
      </c>
      <c r="H5" s="385" t="s">
        <v>58</v>
      </c>
      <c r="I5" s="385" t="s">
        <v>59</v>
      </c>
    </row>
    <row r="6" ht="27.75" customHeight="1" spans="1:9">
      <c r="A6" s="310" t="s">
        <v>226</v>
      </c>
      <c r="B6" s="390">
        <f t="shared" ref="B6:I6" si="0">B7+B8+B9</f>
        <v>0</v>
      </c>
      <c r="C6" s="390">
        <f t="shared" si="0"/>
        <v>0</v>
      </c>
      <c r="D6" s="390">
        <f t="shared" si="0"/>
        <v>0</v>
      </c>
      <c r="E6" s="390">
        <f t="shared" si="0"/>
        <v>0</v>
      </c>
      <c r="F6" s="390">
        <f t="shared" si="0"/>
        <v>0</v>
      </c>
      <c r="G6" s="390">
        <f t="shared" si="0"/>
        <v>0</v>
      </c>
      <c r="H6" s="390">
        <f t="shared" si="0"/>
        <v>0</v>
      </c>
      <c r="I6" s="390">
        <f t="shared" si="0"/>
        <v>0</v>
      </c>
    </row>
    <row r="7" ht="27.75" customHeight="1" spans="1:9">
      <c r="A7" s="393" t="s">
        <v>227</v>
      </c>
      <c r="B7" s="390">
        <f>C7+D7+E7+F7+G7+H7+I7</f>
        <v>0</v>
      </c>
      <c r="C7" s="313">
        <v>0</v>
      </c>
      <c r="D7" s="313">
        <v>0</v>
      </c>
      <c r="E7" s="313">
        <v>0</v>
      </c>
      <c r="F7" s="313">
        <v>0</v>
      </c>
      <c r="G7" s="313">
        <v>0</v>
      </c>
      <c r="H7" s="313">
        <v>0</v>
      </c>
      <c r="I7" s="313">
        <v>0</v>
      </c>
    </row>
    <row r="8" ht="27.75" customHeight="1" spans="1:9">
      <c r="A8" s="393" t="s">
        <v>228</v>
      </c>
      <c r="B8" s="390">
        <f>C8+D8+E8+F8+G8+H8+I8</f>
        <v>0</v>
      </c>
      <c r="C8" s="313">
        <v>0</v>
      </c>
      <c r="D8" s="313">
        <v>0</v>
      </c>
      <c r="E8" s="313">
        <v>0</v>
      </c>
      <c r="F8" s="313">
        <v>0</v>
      </c>
      <c r="G8" s="313">
        <v>0</v>
      </c>
      <c r="H8" s="313">
        <v>0</v>
      </c>
      <c r="I8" s="313">
        <v>0</v>
      </c>
    </row>
    <row r="9" ht="27.75" customHeight="1" spans="1:9">
      <c r="A9" s="393" t="s">
        <v>229</v>
      </c>
      <c r="B9" s="390">
        <f>C9+D9+E9+F9+G9+H9+I9</f>
        <v>0</v>
      </c>
      <c r="C9" s="313">
        <v>0</v>
      </c>
      <c r="D9" s="313">
        <v>0</v>
      </c>
      <c r="E9" s="313">
        <v>0</v>
      </c>
      <c r="F9" s="313">
        <v>0</v>
      </c>
      <c r="G9" s="313">
        <v>0</v>
      </c>
      <c r="H9" s="313">
        <v>0</v>
      </c>
      <c r="I9" s="313">
        <v>0</v>
      </c>
    </row>
    <row r="10" ht="27.75" customHeight="1" spans="1:9">
      <c r="A10" s="393" t="s">
        <v>230</v>
      </c>
      <c r="B10" s="390">
        <f t="shared" ref="B10:I10" si="1">B13+B14+B15+B16</f>
        <v>125387367</v>
      </c>
      <c r="C10" s="390">
        <f t="shared" si="1"/>
        <v>0</v>
      </c>
      <c r="D10" s="390">
        <f t="shared" si="1"/>
        <v>47387367</v>
      </c>
      <c r="E10" s="390">
        <f t="shared" si="1"/>
        <v>78000000</v>
      </c>
      <c r="F10" s="390">
        <f t="shared" si="1"/>
        <v>0</v>
      </c>
      <c r="G10" s="390">
        <f t="shared" si="1"/>
        <v>0</v>
      </c>
      <c r="H10" s="390">
        <f t="shared" si="1"/>
        <v>0</v>
      </c>
      <c r="I10" s="390">
        <f t="shared" si="1"/>
        <v>0</v>
      </c>
    </row>
    <row r="11" ht="38.25" customHeight="1" spans="1:9">
      <c r="A11" s="393" t="s">
        <v>231</v>
      </c>
      <c r="B11" s="400" t="s">
        <v>91</v>
      </c>
      <c r="C11" s="318" t="s">
        <v>232</v>
      </c>
      <c r="D11" s="318" t="s">
        <v>233</v>
      </c>
      <c r="E11" s="318" t="s">
        <v>234</v>
      </c>
      <c r="F11" s="318" t="s">
        <v>235</v>
      </c>
      <c r="G11" s="318" t="s">
        <v>236</v>
      </c>
      <c r="H11" s="318" t="s">
        <v>237</v>
      </c>
      <c r="I11" s="318" t="s">
        <v>238</v>
      </c>
    </row>
    <row r="12" ht="29.25" customHeight="1" spans="1:9">
      <c r="A12" s="393" t="s">
        <v>239</v>
      </c>
      <c r="B12" s="390">
        <f>C12+D12+E12+F12+G12+H12+I12</f>
        <v>125387367</v>
      </c>
      <c r="C12" s="401">
        <v>0</v>
      </c>
      <c r="D12" s="401">
        <v>47387367</v>
      </c>
      <c r="E12" s="401">
        <v>78000000</v>
      </c>
      <c r="F12" s="401">
        <v>0</v>
      </c>
      <c r="G12" s="401">
        <v>0</v>
      </c>
      <c r="H12" s="401">
        <v>0</v>
      </c>
      <c r="I12" s="401">
        <v>0</v>
      </c>
    </row>
    <row r="13" ht="27.75" customHeight="1" spans="1:9">
      <c r="A13" s="393" t="s">
        <v>240</v>
      </c>
      <c r="B13" s="390">
        <f>C13+D13+E13+F13+G13+H13+I13</f>
        <v>46371300</v>
      </c>
      <c r="C13" s="313">
        <v>0</v>
      </c>
      <c r="D13" s="313">
        <v>27860000</v>
      </c>
      <c r="E13" s="313">
        <v>18511300</v>
      </c>
      <c r="F13" s="313">
        <v>0</v>
      </c>
      <c r="G13" s="313">
        <v>0</v>
      </c>
      <c r="H13" s="313">
        <v>0</v>
      </c>
      <c r="I13" s="313">
        <v>0</v>
      </c>
    </row>
    <row r="14" ht="27.75" customHeight="1" spans="1:9">
      <c r="A14" s="393" t="s">
        <v>241</v>
      </c>
      <c r="B14" s="390">
        <f>C14+D14+E14+F14+G14+H14+I14</f>
        <v>16672990</v>
      </c>
      <c r="C14" s="313">
        <v>0</v>
      </c>
      <c r="D14" s="313">
        <v>16672990</v>
      </c>
      <c r="E14" s="313">
        <v>0</v>
      </c>
      <c r="F14" s="313">
        <v>0</v>
      </c>
      <c r="G14" s="313">
        <v>0</v>
      </c>
      <c r="H14" s="313">
        <v>0</v>
      </c>
      <c r="I14" s="313">
        <v>0</v>
      </c>
    </row>
    <row r="15" ht="27.75" customHeight="1" spans="1:9">
      <c r="A15" s="393" t="s">
        <v>242</v>
      </c>
      <c r="B15" s="390">
        <f>C15+D15+E15+F15+G15+H15+I15</f>
        <v>0</v>
      </c>
      <c r="C15" s="313">
        <v>0</v>
      </c>
      <c r="D15" s="313">
        <v>0</v>
      </c>
      <c r="E15" s="313">
        <v>0</v>
      </c>
      <c r="F15" s="313">
        <v>0</v>
      </c>
      <c r="G15" s="313">
        <v>0</v>
      </c>
      <c r="H15" s="313">
        <v>0</v>
      </c>
      <c r="I15" s="313">
        <v>0</v>
      </c>
    </row>
    <row r="16" ht="27.75" customHeight="1" spans="1:9">
      <c r="A16" s="393" t="s">
        <v>243</v>
      </c>
      <c r="B16" s="390">
        <f>C16+D16+E16+F16+G16+H16+I16</f>
        <v>62343077</v>
      </c>
      <c r="C16" s="313">
        <v>0</v>
      </c>
      <c r="D16" s="313">
        <v>2854377</v>
      </c>
      <c r="E16" s="313">
        <v>59488700</v>
      </c>
      <c r="F16" s="313">
        <v>0</v>
      </c>
      <c r="G16" s="313">
        <v>0</v>
      </c>
      <c r="H16" s="313">
        <v>0</v>
      </c>
      <c r="I16" s="313">
        <v>0</v>
      </c>
    </row>
    <row r="17" ht="27.75" customHeight="1" spans="1:9">
      <c r="A17" s="397"/>
      <c r="B17" s="397"/>
      <c r="C17" s="397"/>
      <c r="D17" s="397"/>
      <c r="E17" s="397"/>
      <c r="F17" s="397"/>
      <c r="G17" s="397"/>
      <c r="H17" s="397"/>
      <c r="I17" s="398" t="s">
        <v>244</v>
      </c>
    </row>
  </sheetData>
  <mergeCells count="1">
    <mergeCell ref="A1:I2"/>
  </mergeCells>
  <printOptions horizontalCentered="1" verticalCentered="1"/>
  <pageMargins left="1.18110236220472" right="1.18110236220472" top="1.18110236220472" bottom="1.18110236220472" header="0.51181" footer="0.51181"/>
  <pageSetup paperSize="9" scale="60" pageOrder="overThenDown" orientation="landscape" errors="blank"/>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zoomScalePageLayoutView="60" workbookViewId="0">
      <pane topLeftCell="B13" activePane="bottomRight" state="frozen"/>
      <selection activeCell="A1" sqref="A1:B2"/>
    </sheetView>
  </sheetViews>
  <sheetFormatPr defaultColWidth="8" defaultRowHeight="13.5" outlineLevelCol="1"/>
  <cols>
    <col min="1" max="2" width="71.7083333333333" style="1"/>
  </cols>
  <sheetData>
    <row r="1" ht="31.5" customHeight="1" spans="1:2">
      <c r="A1" s="396" t="s">
        <v>245</v>
      </c>
      <c r="B1" s="255"/>
    </row>
    <row r="2" ht="31.5" customHeight="1" spans="1:2">
      <c r="A2" s="255"/>
      <c r="B2" s="255"/>
    </row>
    <row r="3" ht="21" customHeight="1" spans="1:2">
      <c r="A3" s="397"/>
      <c r="B3" s="398" t="s">
        <v>41</v>
      </c>
    </row>
    <row r="4" ht="21" customHeight="1" spans="1:2">
      <c r="A4" s="381" t="s">
        <v>49</v>
      </c>
      <c r="B4" s="384" t="s">
        <v>50</v>
      </c>
    </row>
    <row r="5" ht="42.75" customHeight="1" spans="1:2">
      <c r="A5" s="386" t="s">
        <v>220</v>
      </c>
      <c r="B5" s="385" t="s">
        <v>246</v>
      </c>
    </row>
    <row r="6" ht="27.75" customHeight="1" spans="1:2">
      <c r="A6" s="393" t="s">
        <v>247</v>
      </c>
      <c r="B6" s="390">
        <f>B7+B8+B9+B10</f>
        <v>0</v>
      </c>
    </row>
    <row r="7" ht="27.75" customHeight="1" spans="1:2">
      <c r="A7" s="393" t="s">
        <v>248</v>
      </c>
      <c r="B7" s="390">
        <f>B12+B17+B22</f>
        <v>0</v>
      </c>
    </row>
    <row r="8" ht="27.75" customHeight="1" spans="1:2">
      <c r="A8" s="393" t="s">
        <v>249</v>
      </c>
      <c r="B8" s="390">
        <f>B13+B18+B23</f>
        <v>0</v>
      </c>
    </row>
    <row r="9" ht="27.75" customHeight="1" spans="1:2">
      <c r="A9" s="393" t="s">
        <v>250</v>
      </c>
      <c r="B9" s="390">
        <f>B14+B19+B24</f>
        <v>0</v>
      </c>
    </row>
    <row r="10" ht="27.75" customHeight="1" spans="1:2">
      <c r="A10" s="393" t="s">
        <v>251</v>
      </c>
      <c r="B10" s="390">
        <f>B15+B20+B25</f>
        <v>0</v>
      </c>
    </row>
    <row r="11" ht="27.75" customHeight="1" spans="1:2">
      <c r="A11" s="393" t="s">
        <v>252</v>
      </c>
      <c r="B11" s="390">
        <f>B12+B13+B14+B15</f>
        <v>0</v>
      </c>
    </row>
    <row r="12" ht="27.75" customHeight="1" spans="1:2">
      <c r="A12" s="393" t="s">
        <v>248</v>
      </c>
      <c r="B12" s="313">
        <v>0</v>
      </c>
    </row>
    <row r="13" ht="27.75" customHeight="1" spans="1:2">
      <c r="A13" s="393" t="s">
        <v>249</v>
      </c>
      <c r="B13" s="313">
        <v>0</v>
      </c>
    </row>
    <row r="14" ht="27.75" customHeight="1" spans="1:2">
      <c r="A14" s="393" t="s">
        <v>250</v>
      </c>
      <c r="B14" s="313">
        <v>0</v>
      </c>
    </row>
    <row r="15" ht="27.75" customHeight="1" spans="1:2">
      <c r="A15" s="393" t="s">
        <v>251</v>
      </c>
      <c r="B15" s="313">
        <v>0</v>
      </c>
    </row>
    <row r="16" ht="27.75" customHeight="1" spans="1:2">
      <c r="A16" s="393" t="s">
        <v>253</v>
      </c>
      <c r="B16" s="390">
        <f>B17+B18+B19+B20</f>
        <v>0</v>
      </c>
    </row>
    <row r="17" ht="27.75" customHeight="1" spans="1:2">
      <c r="A17" s="393" t="s">
        <v>248</v>
      </c>
      <c r="B17" s="313">
        <v>0</v>
      </c>
    </row>
    <row r="18" ht="27.75" customHeight="1" spans="1:2">
      <c r="A18" s="393" t="s">
        <v>249</v>
      </c>
      <c r="B18" s="313">
        <v>0</v>
      </c>
    </row>
    <row r="19" ht="27.75" customHeight="1" spans="1:2">
      <c r="A19" s="393" t="s">
        <v>250</v>
      </c>
      <c r="B19" s="313">
        <v>0</v>
      </c>
    </row>
    <row r="20" ht="27.75" customHeight="1" spans="1:2">
      <c r="A20" s="393" t="s">
        <v>251</v>
      </c>
      <c r="B20" s="313">
        <v>0</v>
      </c>
    </row>
    <row r="21" ht="27.75" customHeight="1" spans="1:2">
      <c r="A21" s="393" t="s">
        <v>254</v>
      </c>
      <c r="B21" s="390">
        <f>B22+B23+B24+B25</f>
        <v>0</v>
      </c>
    </row>
    <row r="22" ht="27.75" customHeight="1" spans="1:2">
      <c r="A22" s="393" t="s">
        <v>248</v>
      </c>
      <c r="B22" s="313">
        <v>0</v>
      </c>
    </row>
    <row r="23" ht="27.75" customHeight="1" spans="1:2">
      <c r="A23" s="393" t="s">
        <v>249</v>
      </c>
      <c r="B23" s="313">
        <v>0</v>
      </c>
    </row>
    <row r="24" ht="27.75" customHeight="1" spans="1:2">
      <c r="A24" s="393" t="s">
        <v>250</v>
      </c>
      <c r="B24" s="313">
        <v>0</v>
      </c>
    </row>
    <row r="25" ht="27.75" customHeight="1" spans="1:2">
      <c r="A25" s="393" t="s">
        <v>251</v>
      </c>
      <c r="B25" s="313">
        <v>0</v>
      </c>
    </row>
    <row r="26" ht="15" customHeight="1" spans="1:2">
      <c r="A26" s="394"/>
      <c r="B26" s="398" t="s">
        <v>255</v>
      </c>
    </row>
  </sheetData>
  <mergeCells count="1">
    <mergeCell ref="A1:B2"/>
  </mergeCells>
  <pageMargins left="1.18110236220472" right="1.18110236220472" top="1.18110236220472" bottom="1.18110236220472" header="0.51181" footer="0.51181"/>
  <pageSetup paperSize="9" pageOrder="overThenDown" orientation="portrait" errors="blank"/>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zoomScalePageLayoutView="60" workbookViewId="0">
      <selection activeCell="A1" sqref="A1:H1"/>
    </sheetView>
  </sheetViews>
  <sheetFormatPr defaultColWidth="8" defaultRowHeight="13.5" outlineLevelCol="7"/>
  <cols>
    <col min="1" max="1" width="55.9333333333333" style="1"/>
    <col min="2" max="2" width="7.45833333333333" style="1"/>
    <col min="3" max="4" width="24.2333333333333" style="1"/>
    <col min="5" max="5" width="55.9333333333333" style="1"/>
    <col min="6" max="6" width="7.45833333333333" style="1"/>
    <col min="7" max="8" width="24.2333333333333" style="1"/>
  </cols>
  <sheetData>
    <row r="1" ht="63" customHeight="1" spans="1:8">
      <c r="A1" s="380" t="s">
        <v>256</v>
      </c>
      <c r="B1" s="255"/>
      <c r="C1" s="255"/>
      <c r="D1" s="255"/>
      <c r="E1" s="255"/>
      <c r="F1" s="255"/>
      <c r="G1" s="255"/>
      <c r="H1" s="255"/>
    </row>
    <row r="2" ht="21" customHeight="1" spans="1:8">
      <c r="A2" s="381" t="s">
        <v>49</v>
      </c>
      <c r="B2" s="382"/>
      <c r="C2" s="382"/>
      <c r="D2" s="383"/>
      <c r="E2" s="383"/>
      <c r="F2" s="383"/>
      <c r="G2" s="383"/>
      <c r="H2" s="384" t="s">
        <v>43</v>
      </c>
    </row>
    <row r="3" ht="27.75" customHeight="1" spans="1:8">
      <c r="A3" s="385" t="s">
        <v>51</v>
      </c>
      <c r="B3" s="385" t="s">
        <v>257</v>
      </c>
      <c r="C3" s="386" t="s">
        <v>79</v>
      </c>
      <c r="D3" s="386" t="s">
        <v>80</v>
      </c>
      <c r="E3" s="386" t="s">
        <v>51</v>
      </c>
      <c r="F3" s="386" t="s">
        <v>257</v>
      </c>
      <c r="G3" s="386" t="s">
        <v>79</v>
      </c>
      <c r="H3" s="386" t="s">
        <v>80</v>
      </c>
    </row>
    <row r="4" ht="27.75" customHeight="1" spans="1:8">
      <c r="A4" s="387" t="s">
        <v>258</v>
      </c>
      <c r="B4" s="309" t="s">
        <v>91</v>
      </c>
      <c r="C4" s="309" t="s">
        <v>91</v>
      </c>
      <c r="D4" s="309" t="s">
        <v>91</v>
      </c>
      <c r="E4" s="387" t="s">
        <v>259</v>
      </c>
      <c r="F4" s="309" t="s">
        <v>260</v>
      </c>
      <c r="G4" s="313">
        <v>0</v>
      </c>
      <c r="H4" s="313">
        <v>0</v>
      </c>
    </row>
    <row r="5" ht="27.75" customHeight="1" spans="1:8">
      <c r="A5" s="387" t="s">
        <v>261</v>
      </c>
      <c r="B5" s="309" t="s">
        <v>262</v>
      </c>
      <c r="C5" s="388">
        <f>C6+C8+C9</f>
        <v>0</v>
      </c>
      <c r="D5" s="388">
        <f>D6+D8+D9</f>
        <v>0</v>
      </c>
      <c r="E5" s="387" t="s">
        <v>263</v>
      </c>
      <c r="F5" s="309" t="s">
        <v>260</v>
      </c>
      <c r="G5" s="313">
        <v>0</v>
      </c>
      <c r="H5" s="313">
        <v>0</v>
      </c>
    </row>
    <row r="6" ht="27.75" customHeight="1" spans="1:8">
      <c r="A6" s="387" t="s">
        <v>264</v>
      </c>
      <c r="B6" s="318" t="s">
        <v>262</v>
      </c>
      <c r="C6" s="389">
        <v>0</v>
      </c>
      <c r="D6" s="389">
        <v>0</v>
      </c>
      <c r="E6" s="387" t="s">
        <v>265</v>
      </c>
      <c r="F6" s="309" t="s">
        <v>260</v>
      </c>
      <c r="G6" s="390">
        <f>C24-G4+G5</f>
        <v>0</v>
      </c>
      <c r="H6" s="390">
        <f>D24-H4+H5</f>
        <v>0</v>
      </c>
    </row>
    <row r="7" ht="27.75" customHeight="1" spans="1:8">
      <c r="A7" s="387" t="s">
        <v>266</v>
      </c>
      <c r="B7" s="318" t="s">
        <v>262</v>
      </c>
      <c r="C7" s="389">
        <v>0</v>
      </c>
      <c r="D7" s="389">
        <v>0</v>
      </c>
      <c r="E7" s="387" t="s">
        <v>267</v>
      </c>
      <c r="F7" s="309" t="s">
        <v>260</v>
      </c>
      <c r="G7" s="313">
        <v>0</v>
      </c>
      <c r="H7" s="313">
        <v>0</v>
      </c>
    </row>
    <row r="8" ht="27.75" customHeight="1" spans="1:8">
      <c r="A8" s="387" t="s">
        <v>268</v>
      </c>
      <c r="B8" s="318" t="s">
        <v>262</v>
      </c>
      <c r="C8" s="389">
        <v>0</v>
      </c>
      <c r="D8" s="389">
        <v>0</v>
      </c>
      <c r="E8" s="387" t="s">
        <v>269</v>
      </c>
      <c r="F8" s="309" t="s">
        <v>260</v>
      </c>
      <c r="G8" s="313">
        <v>0</v>
      </c>
      <c r="H8" s="313">
        <v>0</v>
      </c>
    </row>
    <row r="9" ht="27.75" customHeight="1" spans="1:8">
      <c r="A9" s="387" t="s">
        <v>270</v>
      </c>
      <c r="B9" s="318" t="s">
        <v>262</v>
      </c>
      <c r="C9" s="389">
        <v>0</v>
      </c>
      <c r="D9" s="389">
        <v>0</v>
      </c>
      <c r="E9" s="387" t="s">
        <v>271</v>
      </c>
      <c r="F9" s="309" t="s">
        <v>91</v>
      </c>
      <c r="G9" s="309" t="s">
        <v>91</v>
      </c>
      <c r="H9" s="309" t="s">
        <v>91</v>
      </c>
    </row>
    <row r="10" ht="27.75" customHeight="1" spans="1:8">
      <c r="A10" s="387" t="s">
        <v>272</v>
      </c>
      <c r="B10" s="318" t="s">
        <v>262</v>
      </c>
      <c r="C10" s="389">
        <v>0</v>
      </c>
      <c r="D10" s="389">
        <v>0</v>
      </c>
      <c r="E10" s="387" t="s">
        <v>273</v>
      </c>
      <c r="F10" s="309" t="s">
        <v>262</v>
      </c>
      <c r="G10" s="389">
        <v>105362</v>
      </c>
      <c r="H10" s="389">
        <v>108887</v>
      </c>
    </row>
    <row r="11" ht="27.75" customHeight="1" spans="1:8">
      <c r="A11" s="387" t="s">
        <v>274</v>
      </c>
      <c r="B11" s="318" t="s">
        <v>262</v>
      </c>
      <c r="C11" s="389">
        <v>0</v>
      </c>
      <c r="D11" s="389">
        <v>0</v>
      </c>
      <c r="E11" s="387" t="s">
        <v>275</v>
      </c>
      <c r="F11" s="309" t="s">
        <v>262</v>
      </c>
      <c r="G11" s="389">
        <v>31032</v>
      </c>
      <c r="H11" s="389">
        <v>32366</v>
      </c>
    </row>
    <row r="12" ht="27.75" customHeight="1" spans="1:8">
      <c r="A12" s="387" t="s">
        <v>276</v>
      </c>
      <c r="B12" s="318" t="s">
        <v>262</v>
      </c>
      <c r="C12" s="389">
        <v>0</v>
      </c>
      <c r="D12" s="389">
        <v>0</v>
      </c>
      <c r="E12" s="387" t="s">
        <v>277</v>
      </c>
      <c r="F12" s="309" t="s">
        <v>262</v>
      </c>
      <c r="G12" s="389">
        <v>24943</v>
      </c>
      <c r="H12" s="389">
        <v>25943</v>
      </c>
    </row>
    <row r="13" ht="27.75" customHeight="1" spans="1:8">
      <c r="A13" s="387" t="s">
        <v>278</v>
      </c>
      <c r="B13" s="318" t="s">
        <v>262</v>
      </c>
      <c r="C13" s="389">
        <v>0</v>
      </c>
      <c r="D13" s="389">
        <v>0</v>
      </c>
      <c r="E13" s="387" t="s">
        <v>279</v>
      </c>
      <c r="F13" s="309" t="s">
        <v>280</v>
      </c>
      <c r="G13" s="390">
        <v>653.15</v>
      </c>
      <c r="H13" s="390">
        <v>652.96</v>
      </c>
    </row>
    <row r="14" ht="27.75" customHeight="1" spans="1:8">
      <c r="A14" s="387" t="s">
        <v>281</v>
      </c>
      <c r="B14" s="318" t="s">
        <v>260</v>
      </c>
      <c r="C14" s="313">
        <v>0</v>
      </c>
      <c r="D14" s="313">
        <v>0</v>
      </c>
      <c r="E14" s="387" t="s">
        <v>282</v>
      </c>
      <c r="F14" s="309" t="s">
        <v>280</v>
      </c>
      <c r="G14" s="390">
        <v>73.85</v>
      </c>
      <c r="H14" s="390">
        <v>85.86</v>
      </c>
    </row>
    <row r="15" ht="27.75" customHeight="1" spans="1:8">
      <c r="A15" s="387" t="s">
        <v>283</v>
      </c>
      <c r="B15" s="318" t="s">
        <v>260</v>
      </c>
      <c r="C15" s="313">
        <v>0</v>
      </c>
      <c r="D15" s="313">
        <v>0</v>
      </c>
      <c r="E15" s="387" t="s">
        <v>284</v>
      </c>
      <c r="F15" s="309" t="s">
        <v>91</v>
      </c>
      <c r="G15" s="309" t="s">
        <v>91</v>
      </c>
      <c r="H15" s="309" t="s">
        <v>91</v>
      </c>
    </row>
    <row r="16" ht="27.75" customHeight="1" spans="1:8">
      <c r="A16" s="387" t="s">
        <v>285</v>
      </c>
      <c r="B16" s="318" t="s">
        <v>286</v>
      </c>
      <c r="C16" s="390">
        <f>IF(C14=0,0,(C22+G5)/C14*100)</f>
        <v>0</v>
      </c>
      <c r="D16" s="390">
        <f>IF(D14=0,0,(D22+H5)/D14*100)</f>
        <v>0</v>
      </c>
      <c r="E16" s="387" t="s">
        <v>261</v>
      </c>
      <c r="F16" s="309" t="s">
        <v>262</v>
      </c>
      <c r="G16" s="391">
        <f>G17+G18</f>
        <v>6765</v>
      </c>
      <c r="H16" s="391">
        <f>H17+H18</f>
        <v>6938</v>
      </c>
    </row>
    <row r="17" ht="27.75" customHeight="1" spans="1:8">
      <c r="A17" s="387" t="s">
        <v>287</v>
      </c>
      <c r="B17" s="318" t="s">
        <v>286</v>
      </c>
      <c r="C17" s="313">
        <v>0</v>
      </c>
      <c r="D17" s="313">
        <v>0</v>
      </c>
      <c r="E17" s="387" t="s">
        <v>288</v>
      </c>
      <c r="F17" s="309" t="s">
        <v>262</v>
      </c>
      <c r="G17" s="389">
        <v>4155</v>
      </c>
      <c r="H17" s="389">
        <v>4237</v>
      </c>
    </row>
    <row r="18" ht="27.75" customHeight="1" spans="1:8">
      <c r="A18" s="387" t="s">
        <v>289</v>
      </c>
      <c r="B18" s="318" t="s">
        <v>286</v>
      </c>
      <c r="C18" s="313">
        <v>0</v>
      </c>
      <c r="D18" s="313">
        <v>0</v>
      </c>
      <c r="E18" s="387" t="s">
        <v>290</v>
      </c>
      <c r="F18" s="309" t="s">
        <v>262</v>
      </c>
      <c r="G18" s="389">
        <v>2610</v>
      </c>
      <c r="H18" s="389">
        <v>2701</v>
      </c>
    </row>
    <row r="19" ht="27.75" customHeight="1" spans="1:8">
      <c r="A19" s="387" t="s">
        <v>291</v>
      </c>
      <c r="B19" s="318" t="s">
        <v>286</v>
      </c>
      <c r="C19" s="313">
        <v>0</v>
      </c>
      <c r="D19" s="313">
        <v>0</v>
      </c>
      <c r="E19" s="387" t="s">
        <v>276</v>
      </c>
      <c r="F19" s="309" t="s">
        <v>262</v>
      </c>
      <c r="G19" s="392">
        <v>4155</v>
      </c>
      <c r="H19" s="392">
        <v>4237</v>
      </c>
    </row>
    <row r="20" ht="27.75" customHeight="1" spans="1:8">
      <c r="A20" s="310" t="s">
        <v>292</v>
      </c>
      <c r="B20" s="309" t="s">
        <v>280</v>
      </c>
      <c r="C20" s="390">
        <f>IF(C12=0,0,C14/C12)</f>
        <v>0</v>
      </c>
      <c r="D20" s="390">
        <f>IF(D12=0,0,D14/D12)</f>
        <v>0</v>
      </c>
      <c r="E20" s="387" t="s">
        <v>281</v>
      </c>
      <c r="F20" s="309" t="s">
        <v>260</v>
      </c>
      <c r="G20" s="313">
        <v>361067481.6</v>
      </c>
      <c r="H20" s="313">
        <v>396654000.36</v>
      </c>
    </row>
    <row r="21" ht="27.75" customHeight="1" spans="1:8">
      <c r="A21" s="387" t="s">
        <v>293</v>
      </c>
      <c r="B21" s="309" t="s">
        <v>91</v>
      </c>
      <c r="C21" s="309" t="s">
        <v>91</v>
      </c>
      <c r="D21" s="309" t="s">
        <v>91</v>
      </c>
      <c r="E21" s="387" t="s">
        <v>285</v>
      </c>
      <c r="F21" s="309" t="s">
        <v>286</v>
      </c>
      <c r="G21" s="390">
        <v>24.02</v>
      </c>
      <c r="H21" s="390">
        <v>24</v>
      </c>
    </row>
    <row r="22" ht="27.75" customHeight="1" spans="1:8">
      <c r="A22" s="393" t="s">
        <v>294</v>
      </c>
      <c r="B22" s="309" t="s">
        <v>260</v>
      </c>
      <c r="C22" s="313">
        <v>0</v>
      </c>
      <c r="D22" s="313">
        <v>0</v>
      </c>
      <c r="E22" s="387" t="s">
        <v>292</v>
      </c>
      <c r="F22" s="309" t="s">
        <v>280</v>
      </c>
      <c r="G22" s="390">
        <f>IF(G19=0,0,G20/G19)</f>
        <v>86899.5142238267</v>
      </c>
      <c r="H22" s="390">
        <f>IF(H19=0,0,H20/H19)</f>
        <v>93616.7100212415</v>
      </c>
    </row>
    <row r="23" ht="27.75" customHeight="1" spans="1:8">
      <c r="A23" s="387" t="s">
        <v>295</v>
      </c>
      <c r="B23" s="309" t="s">
        <v>91</v>
      </c>
      <c r="C23" s="309" t="s">
        <v>91</v>
      </c>
      <c r="D23" s="309" t="s">
        <v>91</v>
      </c>
      <c r="E23" s="310" t="s">
        <v>296</v>
      </c>
      <c r="F23" s="309" t="s">
        <v>280</v>
      </c>
      <c r="G23" s="389">
        <v>74362</v>
      </c>
      <c r="H23" s="389">
        <v>79195</v>
      </c>
    </row>
    <row r="24" ht="27.75" customHeight="1" spans="1:8">
      <c r="A24" s="387" t="s">
        <v>297</v>
      </c>
      <c r="B24" s="318" t="s">
        <v>260</v>
      </c>
      <c r="C24" s="313">
        <v>0</v>
      </c>
      <c r="D24" s="390">
        <f>G6</f>
        <v>0</v>
      </c>
      <c r="E24" s="309" t="s">
        <v>91</v>
      </c>
      <c r="F24" s="309" t="s">
        <v>91</v>
      </c>
      <c r="G24" s="309" t="s">
        <v>91</v>
      </c>
      <c r="H24" s="309" t="s">
        <v>91</v>
      </c>
    </row>
    <row r="25" ht="15.75" customHeight="1" spans="1:8">
      <c r="A25" s="394"/>
      <c r="B25" s="394"/>
      <c r="C25" s="394"/>
      <c r="D25" s="394"/>
      <c r="E25" s="394"/>
      <c r="F25" s="394"/>
      <c r="G25" s="394"/>
      <c r="H25" s="395" t="s">
        <v>298</v>
      </c>
    </row>
  </sheetData>
  <mergeCells count="1">
    <mergeCell ref="A1:H1"/>
  </mergeCells>
  <pageMargins left="1.18110236220472" right="1.18110236220472" top="1.18110236220472" bottom="1.18110236220472" header="0.51181" footer="0.51181"/>
  <pageSetup paperSize="9" scale="60" pageOrder="overThenDown" orientation="landscape" errors="blank"/>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showGridLines="0" zoomScalePageLayoutView="60" workbookViewId="0">
      <pane topLeftCell="B4" activePane="bottomRight" state="frozen"/>
      <selection activeCell="A1" sqref="A1:H1"/>
    </sheetView>
  </sheetViews>
  <sheetFormatPr defaultColWidth="8" defaultRowHeight="13.5" outlineLevelCol="7"/>
  <cols>
    <col min="1" max="1" width="50.2" style="1"/>
    <col min="2" max="2" width="7.6" style="1"/>
    <col min="3" max="4" width="27.25" style="1"/>
    <col min="5" max="5" width="55.3583333333333" style="1"/>
    <col min="6" max="6" width="7.6" style="1"/>
    <col min="7" max="8" width="27.25" style="1"/>
  </cols>
  <sheetData>
    <row r="1" ht="48" customHeight="1" spans="1:8">
      <c r="A1" s="340" t="s">
        <v>299</v>
      </c>
      <c r="B1" s="341"/>
      <c r="C1" s="341"/>
      <c r="D1" s="341"/>
      <c r="E1" s="341"/>
      <c r="F1" s="341"/>
      <c r="G1" s="341"/>
      <c r="H1" s="341"/>
    </row>
    <row r="2" ht="21" customHeight="1" spans="1:8">
      <c r="A2" s="342" t="s">
        <v>49</v>
      </c>
      <c r="B2" s="342"/>
      <c r="C2" s="342"/>
      <c r="D2" s="342"/>
      <c r="E2" s="369"/>
      <c r="F2" s="369"/>
      <c r="G2" s="369"/>
      <c r="H2" s="370" t="s">
        <v>45</v>
      </c>
    </row>
    <row r="3" ht="28.5" customHeight="1" spans="1:8">
      <c r="A3" s="347" t="s">
        <v>51</v>
      </c>
      <c r="B3" s="347" t="s">
        <v>257</v>
      </c>
      <c r="C3" s="347" t="s">
        <v>79</v>
      </c>
      <c r="D3" s="371" t="s">
        <v>80</v>
      </c>
      <c r="E3" s="372" t="s">
        <v>51</v>
      </c>
      <c r="F3" s="372" t="s">
        <v>257</v>
      </c>
      <c r="G3" s="372" t="s">
        <v>79</v>
      </c>
      <c r="H3" s="372" t="s">
        <v>80</v>
      </c>
    </row>
    <row r="4" ht="28.5" customHeight="1" spans="1:8">
      <c r="A4" s="373" t="s">
        <v>300</v>
      </c>
      <c r="B4" s="374" t="s">
        <v>91</v>
      </c>
      <c r="C4" s="374" t="s">
        <v>91</v>
      </c>
      <c r="D4" s="374" t="s">
        <v>91</v>
      </c>
      <c r="E4" s="373" t="s">
        <v>301</v>
      </c>
      <c r="F4" s="374" t="s">
        <v>260</v>
      </c>
      <c r="G4" s="375">
        <v>0</v>
      </c>
      <c r="H4" s="375">
        <v>0</v>
      </c>
    </row>
    <row r="5" ht="28.5" customHeight="1" spans="1:8">
      <c r="A5" s="373" t="s">
        <v>261</v>
      </c>
      <c r="B5" s="374" t="s">
        <v>262</v>
      </c>
      <c r="C5" s="376">
        <f>C6+C8</f>
        <v>0</v>
      </c>
      <c r="D5" s="376">
        <f>D6+D8</f>
        <v>0</v>
      </c>
      <c r="E5" s="373" t="s">
        <v>302</v>
      </c>
      <c r="F5" s="374" t="s">
        <v>260</v>
      </c>
      <c r="G5" s="375">
        <v>0</v>
      </c>
      <c r="H5" s="375">
        <v>0</v>
      </c>
    </row>
    <row r="6" ht="28.5" customHeight="1" spans="1:8">
      <c r="A6" s="373" t="s">
        <v>303</v>
      </c>
      <c r="B6" s="374" t="s">
        <v>262</v>
      </c>
      <c r="C6" s="377">
        <v>0</v>
      </c>
      <c r="D6" s="377">
        <v>0</v>
      </c>
      <c r="E6" s="373" t="s">
        <v>304</v>
      </c>
      <c r="F6" s="374" t="s">
        <v>91</v>
      </c>
      <c r="G6" s="374" t="s">
        <v>91</v>
      </c>
      <c r="H6" s="374" t="s">
        <v>91</v>
      </c>
    </row>
    <row r="7" ht="28.5" customHeight="1" spans="1:8">
      <c r="A7" s="373" t="s">
        <v>305</v>
      </c>
      <c r="B7" s="374" t="s">
        <v>262</v>
      </c>
      <c r="C7" s="377">
        <v>0</v>
      </c>
      <c r="D7" s="377">
        <v>0</v>
      </c>
      <c r="E7" s="373" t="s">
        <v>306</v>
      </c>
      <c r="F7" s="374" t="s">
        <v>260</v>
      </c>
      <c r="G7" s="375">
        <v>0</v>
      </c>
      <c r="H7" s="378">
        <f>G12</f>
        <v>0</v>
      </c>
    </row>
    <row r="8" ht="28.5" customHeight="1" spans="1:8">
      <c r="A8" s="373" t="s">
        <v>307</v>
      </c>
      <c r="B8" s="374" t="s">
        <v>262</v>
      </c>
      <c r="C8" s="377">
        <v>0</v>
      </c>
      <c r="D8" s="377">
        <v>0</v>
      </c>
      <c r="E8" s="373" t="s">
        <v>308</v>
      </c>
      <c r="F8" s="374" t="s">
        <v>260</v>
      </c>
      <c r="G8" s="375">
        <v>0</v>
      </c>
      <c r="H8" s="375">
        <v>0</v>
      </c>
    </row>
    <row r="9" ht="28.5" customHeight="1" spans="1:8">
      <c r="A9" s="373" t="s">
        <v>305</v>
      </c>
      <c r="B9" s="374" t="s">
        <v>262</v>
      </c>
      <c r="C9" s="377">
        <v>0</v>
      </c>
      <c r="D9" s="377">
        <v>0</v>
      </c>
      <c r="E9" s="373" t="s">
        <v>309</v>
      </c>
      <c r="F9" s="374" t="s">
        <v>260</v>
      </c>
      <c r="G9" s="378">
        <f>G10+G11</f>
        <v>0</v>
      </c>
      <c r="H9" s="378">
        <f>H10+H11</f>
        <v>0</v>
      </c>
    </row>
    <row r="10" ht="28.5" customHeight="1" spans="1:8">
      <c r="A10" s="373" t="s">
        <v>276</v>
      </c>
      <c r="B10" s="374" t="s">
        <v>262</v>
      </c>
      <c r="C10" s="377">
        <v>0</v>
      </c>
      <c r="D10" s="377">
        <v>0</v>
      </c>
      <c r="E10" s="373" t="s">
        <v>310</v>
      </c>
      <c r="F10" s="374" t="s">
        <v>260</v>
      </c>
      <c r="G10" s="375">
        <v>0</v>
      </c>
      <c r="H10" s="375">
        <v>0</v>
      </c>
    </row>
    <row r="11" ht="28.5" customHeight="1" spans="1:8">
      <c r="A11" s="373" t="s">
        <v>311</v>
      </c>
      <c r="B11" s="374" t="s">
        <v>262</v>
      </c>
      <c r="C11" s="377">
        <v>0</v>
      </c>
      <c r="D11" s="377">
        <v>0</v>
      </c>
      <c r="E11" s="373" t="s">
        <v>312</v>
      </c>
      <c r="F11" s="374" t="s">
        <v>260</v>
      </c>
      <c r="G11" s="375">
        <v>0</v>
      </c>
      <c r="H11" s="375">
        <v>0</v>
      </c>
    </row>
    <row r="12" ht="28.5" customHeight="1" spans="1:8">
      <c r="A12" s="373" t="s">
        <v>281</v>
      </c>
      <c r="B12" s="374" t="s">
        <v>260</v>
      </c>
      <c r="C12" s="378">
        <f>C15+C16</f>
        <v>0</v>
      </c>
      <c r="D12" s="378">
        <f>D15+D16</f>
        <v>0</v>
      </c>
      <c r="E12" s="373" t="s">
        <v>313</v>
      </c>
      <c r="F12" s="374" t="s">
        <v>260</v>
      </c>
      <c r="G12" s="378">
        <f>G7+G9-G8</f>
        <v>0</v>
      </c>
      <c r="H12" s="378">
        <f>H7+H9-H8</f>
        <v>0</v>
      </c>
    </row>
    <row r="13" ht="28.5" customHeight="1" spans="1:8">
      <c r="A13" s="373" t="s">
        <v>314</v>
      </c>
      <c r="B13" s="374" t="s">
        <v>91</v>
      </c>
      <c r="C13" s="374" t="s">
        <v>91</v>
      </c>
      <c r="D13" s="374" t="s">
        <v>91</v>
      </c>
      <c r="E13" s="373" t="s">
        <v>315</v>
      </c>
      <c r="F13" s="374" t="s">
        <v>260</v>
      </c>
      <c r="G13" s="375">
        <v>0</v>
      </c>
      <c r="H13" s="375">
        <v>0</v>
      </c>
    </row>
    <row r="14" ht="28.5" customHeight="1" spans="1:8">
      <c r="A14" s="373" t="s">
        <v>316</v>
      </c>
      <c r="B14" s="374" t="s">
        <v>260</v>
      </c>
      <c r="C14" s="375">
        <v>0</v>
      </c>
      <c r="D14" s="375">
        <v>0</v>
      </c>
      <c r="E14" s="373" t="s">
        <v>317</v>
      </c>
      <c r="F14" s="374" t="s">
        <v>260</v>
      </c>
      <c r="G14" s="375">
        <v>0</v>
      </c>
      <c r="H14" s="375">
        <v>0</v>
      </c>
    </row>
    <row r="15" ht="28.5" customHeight="1" spans="1:8">
      <c r="A15" s="373" t="s">
        <v>318</v>
      </c>
      <c r="B15" s="374" t="s">
        <v>260</v>
      </c>
      <c r="C15" s="375">
        <v>0</v>
      </c>
      <c r="D15" s="375">
        <v>0</v>
      </c>
      <c r="E15" s="373" t="s">
        <v>319</v>
      </c>
      <c r="F15" s="374" t="s">
        <v>91</v>
      </c>
      <c r="G15" s="374" t="s">
        <v>91</v>
      </c>
      <c r="H15" s="374" t="s">
        <v>91</v>
      </c>
    </row>
    <row r="16" ht="28.5" customHeight="1" spans="1:8">
      <c r="A16" s="373" t="s">
        <v>320</v>
      </c>
      <c r="B16" s="374" t="s">
        <v>260</v>
      </c>
      <c r="C16" s="375">
        <v>0</v>
      </c>
      <c r="D16" s="375">
        <v>0</v>
      </c>
      <c r="E16" s="373" t="s">
        <v>321</v>
      </c>
      <c r="F16" s="374" t="s">
        <v>262</v>
      </c>
      <c r="G16" s="375">
        <v>0</v>
      </c>
      <c r="H16" s="375">
        <v>0</v>
      </c>
    </row>
    <row r="17" ht="28.5" customHeight="1" spans="1:8">
      <c r="A17" s="373" t="s">
        <v>285</v>
      </c>
      <c r="B17" s="374" t="s">
        <v>286</v>
      </c>
      <c r="C17" s="378">
        <f>IF(C12=0,0,(C23+G9)/C12*100)</f>
        <v>0</v>
      </c>
      <c r="D17" s="378">
        <f>IF(D12=0,0,(D23+H9)/D12*100)</f>
        <v>0</v>
      </c>
      <c r="E17" s="373" t="s">
        <v>322</v>
      </c>
      <c r="F17" s="374" t="s">
        <v>280</v>
      </c>
      <c r="G17" s="378">
        <f>G18+G19</f>
        <v>0</v>
      </c>
      <c r="H17" s="378">
        <f>H18+H19</f>
        <v>0</v>
      </c>
    </row>
    <row r="18" ht="28.5" customHeight="1" spans="1:8">
      <c r="A18" s="373" t="s">
        <v>287</v>
      </c>
      <c r="B18" s="374" t="s">
        <v>286</v>
      </c>
      <c r="C18" s="375">
        <v>0</v>
      </c>
      <c r="D18" s="375">
        <v>0</v>
      </c>
      <c r="E18" s="373" t="s">
        <v>323</v>
      </c>
      <c r="F18" s="374" t="s">
        <v>280</v>
      </c>
      <c r="G18" s="375">
        <v>0</v>
      </c>
      <c r="H18" s="375">
        <v>0</v>
      </c>
    </row>
    <row r="19" ht="28.5" customHeight="1" spans="1:8">
      <c r="A19" s="373" t="s">
        <v>324</v>
      </c>
      <c r="B19" s="374" t="s">
        <v>286</v>
      </c>
      <c r="C19" s="375">
        <v>0</v>
      </c>
      <c r="D19" s="375">
        <v>0</v>
      </c>
      <c r="E19" s="373" t="s">
        <v>325</v>
      </c>
      <c r="F19" s="374" t="s">
        <v>280</v>
      </c>
      <c r="G19" s="375">
        <v>0</v>
      </c>
      <c r="H19" s="375">
        <v>0</v>
      </c>
    </row>
    <row r="20" ht="28.5" customHeight="1" spans="1:8">
      <c r="A20" s="373" t="s">
        <v>326</v>
      </c>
      <c r="B20" s="374" t="s">
        <v>286</v>
      </c>
      <c r="C20" s="375">
        <v>0</v>
      </c>
      <c r="D20" s="375">
        <v>0</v>
      </c>
      <c r="E20" s="373" t="s">
        <v>327</v>
      </c>
      <c r="F20" s="374" t="s">
        <v>91</v>
      </c>
      <c r="G20" s="379" t="s">
        <v>91</v>
      </c>
      <c r="H20" s="379" t="s">
        <v>91</v>
      </c>
    </row>
    <row r="21" ht="28.5" customHeight="1" spans="1:8">
      <c r="A21" s="373" t="s">
        <v>292</v>
      </c>
      <c r="B21" s="374" t="s">
        <v>280</v>
      </c>
      <c r="C21" s="378">
        <f>IF(C10=0,0,C12/C10)</f>
        <v>0</v>
      </c>
      <c r="D21" s="378">
        <f>IF(D10=0,0,D12/D10)</f>
        <v>0</v>
      </c>
      <c r="E21" s="373" t="s">
        <v>328</v>
      </c>
      <c r="F21" s="374" t="s">
        <v>262</v>
      </c>
      <c r="G21" s="375">
        <v>0</v>
      </c>
      <c r="H21" s="375">
        <v>0</v>
      </c>
    </row>
    <row r="22" ht="28.5" customHeight="1" spans="1:8">
      <c r="A22" s="373" t="s">
        <v>293</v>
      </c>
      <c r="B22" s="374" t="s">
        <v>91</v>
      </c>
      <c r="C22" s="374" t="s">
        <v>91</v>
      </c>
      <c r="D22" s="374" t="s">
        <v>91</v>
      </c>
      <c r="E22" s="373" t="s">
        <v>329</v>
      </c>
      <c r="F22" s="374" t="s">
        <v>280</v>
      </c>
      <c r="G22" s="375">
        <v>0</v>
      </c>
      <c r="H22" s="375">
        <v>0</v>
      </c>
    </row>
    <row r="23" ht="28.5" customHeight="1" spans="1:8">
      <c r="A23" s="373" t="s">
        <v>330</v>
      </c>
      <c r="B23" s="374" t="s">
        <v>260</v>
      </c>
      <c r="C23" s="378">
        <f>G4+G5</f>
        <v>0</v>
      </c>
      <c r="D23" s="378">
        <f>H4+H5</f>
        <v>0</v>
      </c>
      <c r="E23" s="373" t="s">
        <v>331</v>
      </c>
      <c r="F23" s="374" t="s">
        <v>280</v>
      </c>
      <c r="G23" s="378">
        <v>0</v>
      </c>
      <c r="H23" s="378">
        <v>0</v>
      </c>
    </row>
    <row r="24" ht="28.5" customHeight="1" spans="1:8">
      <c r="A24" s="367"/>
      <c r="B24" s="367"/>
      <c r="C24" s="367"/>
      <c r="D24" s="367"/>
      <c r="E24" s="367"/>
      <c r="F24" s="367"/>
      <c r="G24" s="367"/>
      <c r="H24" s="368" t="s">
        <v>332</v>
      </c>
    </row>
  </sheetData>
  <mergeCells count="1">
    <mergeCell ref="A1:H1"/>
  </mergeCells>
  <printOptions horizontalCentered="1"/>
  <pageMargins left="0.393700787401575" right="0.393700787401575" top="0.393700787401575" bottom="0.393700787401575" header="0.51181" footer="0.51181"/>
  <pageSetup paperSize="9" scale="65" pageOrder="overThenDown" orientation="landscape" errors="blank"/>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showGridLines="0" showZeros="0" zoomScalePageLayoutView="60" workbookViewId="0">
      <pane topLeftCell="D1" activePane="bottomRight" state="frozen"/>
      <selection activeCell="A1" sqref="A1:H1"/>
    </sheetView>
  </sheetViews>
  <sheetFormatPr defaultColWidth="8" defaultRowHeight="13.5" outlineLevelCol="7"/>
  <cols>
    <col min="1" max="1" width="48.475" style="1"/>
    <col min="2" max="2" width="7.6" style="1"/>
    <col min="3" max="4" width="26.5333333333333" style="1"/>
    <col min="5" max="5" width="48.475" style="1"/>
    <col min="6" max="6" width="7.6" style="1"/>
    <col min="7" max="8" width="26.5333333333333" style="1"/>
  </cols>
  <sheetData>
    <row r="1" ht="48" customHeight="1" spans="1:8">
      <c r="A1" s="340" t="s">
        <v>333</v>
      </c>
      <c r="B1" s="341"/>
      <c r="C1" s="341"/>
      <c r="D1" s="341"/>
      <c r="E1" s="341"/>
      <c r="F1" s="341"/>
      <c r="G1" s="341"/>
      <c r="H1" s="341"/>
    </row>
    <row r="2" ht="21" customHeight="1" spans="1:8">
      <c r="A2" s="342" t="s">
        <v>49</v>
      </c>
      <c r="B2" s="343"/>
      <c r="C2" s="342"/>
      <c r="D2" s="342"/>
      <c r="E2" s="342"/>
      <c r="F2" s="343"/>
      <c r="G2" s="342"/>
      <c r="H2" s="344" t="s">
        <v>47</v>
      </c>
    </row>
    <row r="3" ht="28.5" customHeight="1" spans="1:8">
      <c r="A3" s="345" t="s">
        <v>51</v>
      </c>
      <c r="B3" s="345" t="s">
        <v>257</v>
      </c>
      <c r="C3" s="345" t="s">
        <v>79</v>
      </c>
      <c r="D3" s="345" t="s">
        <v>80</v>
      </c>
      <c r="E3" s="346" t="s">
        <v>51</v>
      </c>
      <c r="F3" s="346" t="s">
        <v>257</v>
      </c>
      <c r="G3" s="347" t="s">
        <v>79</v>
      </c>
      <c r="H3" s="347" t="s">
        <v>80</v>
      </c>
    </row>
    <row r="4" ht="28.5" customHeight="1" spans="1:8">
      <c r="A4" s="348" t="s">
        <v>334</v>
      </c>
      <c r="B4" s="349" t="s">
        <v>91</v>
      </c>
      <c r="C4" s="350" t="s">
        <v>91</v>
      </c>
      <c r="D4" s="351" t="s">
        <v>91</v>
      </c>
      <c r="E4" s="348" t="s">
        <v>335</v>
      </c>
      <c r="F4" s="352" t="s">
        <v>262</v>
      </c>
      <c r="G4" s="353">
        <v>0</v>
      </c>
      <c r="H4" s="353">
        <v>0</v>
      </c>
    </row>
    <row r="5" ht="28.5" customHeight="1" spans="1:8">
      <c r="A5" s="354" t="s">
        <v>261</v>
      </c>
      <c r="B5" s="352" t="s">
        <v>262</v>
      </c>
      <c r="C5" s="353">
        <v>0</v>
      </c>
      <c r="D5" s="355">
        <v>0</v>
      </c>
      <c r="E5" s="348" t="s">
        <v>336</v>
      </c>
      <c r="F5" s="352" t="s">
        <v>91</v>
      </c>
      <c r="G5" s="356" t="s">
        <v>91</v>
      </c>
      <c r="H5" s="356" t="s">
        <v>91</v>
      </c>
    </row>
    <row r="6" ht="28.5" customHeight="1" spans="1:8">
      <c r="A6" s="354" t="s">
        <v>337</v>
      </c>
      <c r="B6" s="352" t="s">
        <v>262</v>
      </c>
      <c r="C6" s="353">
        <v>0</v>
      </c>
      <c r="D6" s="355">
        <v>0</v>
      </c>
      <c r="E6" s="348" t="s">
        <v>261</v>
      </c>
      <c r="F6" s="352" t="s">
        <v>262</v>
      </c>
      <c r="G6" s="353">
        <v>0</v>
      </c>
      <c r="H6" s="353">
        <v>0</v>
      </c>
    </row>
    <row r="7" ht="28.5" customHeight="1" spans="1:8">
      <c r="A7" s="354" t="s">
        <v>276</v>
      </c>
      <c r="B7" s="352" t="s">
        <v>262</v>
      </c>
      <c r="C7" s="353">
        <v>0</v>
      </c>
      <c r="D7" s="355">
        <v>0</v>
      </c>
      <c r="E7" s="348" t="s">
        <v>338</v>
      </c>
      <c r="F7" s="352" t="s">
        <v>262</v>
      </c>
      <c r="G7" s="353">
        <v>0</v>
      </c>
      <c r="H7" s="353">
        <v>0</v>
      </c>
    </row>
    <row r="8" ht="28.5" customHeight="1" spans="1:8">
      <c r="A8" s="354" t="s">
        <v>281</v>
      </c>
      <c r="B8" s="352" t="s">
        <v>91</v>
      </c>
      <c r="C8" s="357" t="s">
        <v>91</v>
      </c>
      <c r="D8" s="358" t="s">
        <v>91</v>
      </c>
      <c r="E8" s="348" t="s">
        <v>276</v>
      </c>
      <c r="F8" s="352" t="s">
        <v>262</v>
      </c>
      <c r="G8" s="353">
        <v>0</v>
      </c>
      <c r="H8" s="353">
        <v>0</v>
      </c>
    </row>
    <row r="9" ht="28.5" customHeight="1" spans="1:8">
      <c r="A9" s="354" t="s">
        <v>339</v>
      </c>
      <c r="B9" s="352" t="s">
        <v>260</v>
      </c>
      <c r="C9" s="178">
        <v>0</v>
      </c>
      <c r="D9" s="89">
        <v>0</v>
      </c>
      <c r="E9" s="348" t="s">
        <v>281</v>
      </c>
      <c r="F9" s="352" t="s">
        <v>260</v>
      </c>
      <c r="G9" s="178">
        <v>0</v>
      </c>
      <c r="H9" s="178">
        <v>0</v>
      </c>
    </row>
    <row r="10" ht="28.5" customHeight="1" spans="1:8">
      <c r="A10" s="354" t="s">
        <v>340</v>
      </c>
      <c r="B10" s="352" t="s">
        <v>260</v>
      </c>
      <c r="C10" s="178">
        <v>0</v>
      </c>
      <c r="D10" s="89">
        <v>0</v>
      </c>
      <c r="E10" s="348" t="s">
        <v>285</v>
      </c>
      <c r="F10" s="352" t="s">
        <v>286</v>
      </c>
      <c r="G10" s="359">
        <f>IF(G9=0,0,G13/G9*100)</f>
        <v>0</v>
      </c>
      <c r="H10" s="359">
        <f>IF(H9=0,0,H13/H9*100)</f>
        <v>0</v>
      </c>
    </row>
    <row r="11" ht="28.5" customHeight="1" spans="1:8">
      <c r="A11" s="354" t="s">
        <v>285</v>
      </c>
      <c r="B11" s="352" t="s">
        <v>286</v>
      </c>
      <c r="C11" s="359">
        <v>0</v>
      </c>
      <c r="D11" s="360">
        <v>0</v>
      </c>
      <c r="E11" s="348" t="s">
        <v>292</v>
      </c>
      <c r="F11" s="352" t="s">
        <v>280</v>
      </c>
      <c r="G11" s="359">
        <f>IF(G8=0,0,G9/G8)</f>
        <v>0</v>
      </c>
      <c r="H11" s="359">
        <f>IF(H8=0,0,H9/H8)</f>
        <v>0</v>
      </c>
    </row>
    <row r="12" ht="28.5" customHeight="1" spans="1:8">
      <c r="A12" s="354" t="s">
        <v>292</v>
      </c>
      <c r="B12" s="352" t="s">
        <v>280</v>
      </c>
      <c r="C12" s="359">
        <f>IF(C7=0,0,C10/C7)</f>
        <v>0</v>
      </c>
      <c r="D12" s="360">
        <f>IF(D7=0,0,D10/D7)</f>
        <v>0</v>
      </c>
      <c r="E12" s="348" t="s">
        <v>341</v>
      </c>
      <c r="F12" s="352" t="s">
        <v>260</v>
      </c>
      <c r="G12" s="178">
        <v>0</v>
      </c>
      <c r="H12" s="178">
        <v>0</v>
      </c>
    </row>
    <row r="13" ht="28.5" customHeight="1" spans="1:8">
      <c r="A13" s="361" t="s">
        <v>342</v>
      </c>
      <c r="B13" s="352" t="s">
        <v>343</v>
      </c>
      <c r="C13" s="353">
        <v>0</v>
      </c>
      <c r="D13" s="355">
        <v>0</v>
      </c>
      <c r="E13" s="348" t="s">
        <v>344</v>
      </c>
      <c r="F13" s="352" t="s">
        <v>260</v>
      </c>
      <c r="G13" s="178">
        <v>0</v>
      </c>
      <c r="H13" s="178">
        <v>0</v>
      </c>
    </row>
    <row r="14" ht="28.5" customHeight="1" spans="1:8">
      <c r="A14" s="362" t="s">
        <v>345</v>
      </c>
      <c r="B14" s="352" t="s">
        <v>343</v>
      </c>
      <c r="C14" s="353">
        <v>0</v>
      </c>
      <c r="D14" s="355">
        <v>0</v>
      </c>
      <c r="E14" s="363" t="s">
        <v>346</v>
      </c>
      <c r="F14" s="364" t="s">
        <v>262</v>
      </c>
      <c r="G14" s="353">
        <v>0</v>
      </c>
      <c r="H14" s="353">
        <v>0</v>
      </c>
    </row>
    <row r="15" ht="28.5" customHeight="1" spans="1:8">
      <c r="A15" s="362" t="s">
        <v>347</v>
      </c>
      <c r="B15" s="364" t="s">
        <v>262</v>
      </c>
      <c r="C15" s="353">
        <v>0</v>
      </c>
      <c r="D15" s="353">
        <v>0</v>
      </c>
      <c r="E15" s="357" t="s">
        <v>91</v>
      </c>
      <c r="F15" s="357" t="s">
        <v>91</v>
      </c>
      <c r="G15" s="357" t="s">
        <v>91</v>
      </c>
      <c r="H15" s="357" t="s">
        <v>91</v>
      </c>
    </row>
    <row r="16" ht="28.5" customHeight="1" spans="1:8">
      <c r="A16" s="365"/>
      <c r="B16" s="366"/>
      <c r="C16" s="367"/>
      <c r="D16" s="367"/>
      <c r="E16" s="365"/>
      <c r="F16" s="366"/>
      <c r="G16" s="367"/>
      <c r="H16" s="368" t="s">
        <v>348</v>
      </c>
    </row>
  </sheetData>
  <mergeCells count="1">
    <mergeCell ref="A1:H1"/>
  </mergeCells>
  <printOptions horizontalCentered="1"/>
  <pageMargins left="0.393700787401575" right="0.393700787401575" top="0.393700787401575" bottom="0.393700787401575" header="0.51181" footer="0.51181"/>
  <pageSetup paperSize="9" scale="70" pageOrder="overThenDown" orientation="landscape" errors="blank"/>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2"/>
  <sheetViews>
    <sheetView zoomScalePageLayoutView="60" workbookViewId="0">
      <pane topLeftCell="F33" activePane="bottomRight" state="frozen"/>
      <selection activeCell="A1" sqref="A1"/>
    </sheetView>
  </sheetViews>
  <sheetFormatPr defaultColWidth="8" defaultRowHeight="13.5"/>
  <cols>
    <col min="1" max="1" width="8" style="1" hidden="1"/>
    <col min="2" max="2" width="11.4666666666667" style="1"/>
    <col min="3" max="3" width="11.7583333333333" style="1"/>
    <col min="4" max="4" width="9.60833333333333" style="1"/>
    <col min="5" max="5" width="22.225" style="1"/>
    <col min="6" max="6" width="7.025" style="1"/>
    <col min="7" max="7" width="21.9416666666667" style="1"/>
    <col min="8" max="8" width="26.1" style="1"/>
    <col min="9" max="9" width="24.0916666666667" style="1"/>
    <col min="10" max="10" width="22.8" style="1"/>
  </cols>
  <sheetData>
    <row r="1" ht="15" customHeight="1" spans="1:10">
      <c r="A1" s="255"/>
      <c r="B1" s="255"/>
      <c r="C1" s="255"/>
      <c r="D1" s="255"/>
      <c r="E1" s="255"/>
      <c r="F1" s="255"/>
      <c r="G1" s="255"/>
      <c r="H1" s="255"/>
      <c r="I1" s="255"/>
      <c r="J1" s="255"/>
    </row>
    <row r="2" ht="39" customHeight="1" spans="1:10">
      <c r="A2" s="255"/>
      <c r="B2" s="2" t="s">
        <v>349</v>
      </c>
      <c r="C2" s="2"/>
      <c r="D2" s="2"/>
      <c r="E2" s="2"/>
      <c r="F2" s="2"/>
      <c r="G2" s="2"/>
      <c r="H2" s="2"/>
      <c r="I2" s="2"/>
      <c r="J2" s="2"/>
    </row>
    <row r="3" ht="15" customHeight="1" spans="1:10">
      <c r="A3" s="255"/>
      <c r="B3" s="198" t="s">
        <v>49</v>
      </c>
      <c r="C3" s="198" t="s">
        <v>49</v>
      </c>
      <c r="D3" s="198"/>
      <c r="E3" s="198"/>
      <c r="F3" s="198"/>
      <c r="G3" s="198"/>
      <c r="H3" s="198"/>
      <c r="I3" s="198"/>
      <c r="J3" s="198"/>
    </row>
    <row r="4" ht="23.25" customHeight="1" spans="1:10">
      <c r="A4" s="322"/>
      <c r="B4" s="323" t="s">
        <v>350</v>
      </c>
      <c r="C4" s="323"/>
      <c r="D4" s="323"/>
      <c r="E4" s="323"/>
      <c r="F4" s="323" t="s">
        <v>351</v>
      </c>
      <c r="G4" s="323" t="s">
        <v>352</v>
      </c>
      <c r="H4" s="323" t="s">
        <v>353</v>
      </c>
      <c r="I4" s="323"/>
      <c r="J4" s="323"/>
    </row>
    <row r="5" ht="23.25" customHeight="1" spans="1:10">
      <c r="A5" s="322"/>
      <c r="B5" s="323" t="s">
        <v>354</v>
      </c>
      <c r="C5" s="323"/>
      <c r="D5" s="323"/>
      <c r="E5" s="323" t="s">
        <v>355</v>
      </c>
      <c r="F5" s="323"/>
      <c r="G5" s="323"/>
      <c r="H5" s="323" t="s">
        <v>52</v>
      </c>
      <c r="I5" s="323" t="s">
        <v>356</v>
      </c>
      <c r="J5" s="323" t="s">
        <v>357</v>
      </c>
    </row>
    <row r="6" ht="25.5" customHeight="1" spans="1:10">
      <c r="A6" s="322"/>
      <c r="B6" s="323" t="s">
        <v>358</v>
      </c>
      <c r="C6" s="323" t="s">
        <v>359</v>
      </c>
      <c r="D6" s="323" t="s">
        <v>360</v>
      </c>
      <c r="E6" s="324" t="s">
        <v>361</v>
      </c>
      <c r="F6" s="325" t="s">
        <v>362</v>
      </c>
      <c r="G6" s="325" t="s">
        <v>363</v>
      </c>
      <c r="H6" s="326">
        <f>IF(H8=0,0,H7/H8*100)</f>
        <v>0</v>
      </c>
      <c r="I6" s="326">
        <f>IF(I8=0,0,I7/I8*100)</f>
        <v>0</v>
      </c>
      <c r="J6" s="326">
        <f>IF(J8=0,0,J7/J8*100)</f>
        <v>0</v>
      </c>
    </row>
    <row r="7" ht="25.5" customHeight="1" spans="1:10">
      <c r="A7" s="322"/>
      <c r="B7" s="323"/>
      <c r="C7" s="323"/>
      <c r="D7" s="323"/>
      <c r="E7" s="327" t="s">
        <v>364</v>
      </c>
      <c r="F7" s="323" t="s">
        <v>365</v>
      </c>
      <c r="G7" s="323" t="s">
        <v>366</v>
      </c>
      <c r="H7" s="326">
        <v>0</v>
      </c>
      <c r="I7" s="326">
        <f>H7-J7</f>
        <v>0</v>
      </c>
      <c r="J7" s="326">
        <v>0</v>
      </c>
    </row>
    <row r="8" ht="25.5" customHeight="1" spans="1:10">
      <c r="A8" s="322"/>
      <c r="B8" s="323"/>
      <c r="C8" s="323"/>
      <c r="D8" s="323"/>
      <c r="E8" s="327" t="s">
        <v>367</v>
      </c>
      <c r="F8" s="323" t="s">
        <v>368</v>
      </c>
      <c r="G8" s="323" t="s">
        <v>369</v>
      </c>
      <c r="H8" s="328">
        <f>IF(H10=0,0,H9/H10*100)</f>
        <v>0</v>
      </c>
      <c r="I8" s="328">
        <f>IF(I10=0,0,I9/I10*100)</f>
        <v>0</v>
      </c>
      <c r="J8" s="328">
        <f>IF(J10=0,0,J9/J10*100)</f>
        <v>0</v>
      </c>
    </row>
    <row r="9" ht="25.5" customHeight="1" spans="1:10">
      <c r="A9" s="322"/>
      <c r="B9" s="323"/>
      <c r="C9" s="323"/>
      <c r="D9" s="323"/>
      <c r="E9" s="327" t="s">
        <v>370</v>
      </c>
      <c r="F9" s="323" t="s">
        <v>371</v>
      </c>
      <c r="G9" s="323" t="s">
        <v>366</v>
      </c>
      <c r="H9" s="326">
        <v>0</v>
      </c>
      <c r="I9" s="326">
        <f>H9-J9</f>
        <v>0</v>
      </c>
      <c r="J9" s="326">
        <v>0</v>
      </c>
    </row>
    <row r="10" ht="25.5" customHeight="1" spans="1:10">
      <c r="A10" s="322"/>
      <c r="B10" s="323"/>
      <c r="C10" s="323"/>
      <c r="D10" s="323"/>
      <c r="E10" s="327" t="s">
        <v>372</v>
      </c>
      <c r="F10" s="323" t="s">
        <v>373</v>
      </c>
      <c r="G10" s="323" t="s">
        <v>374</v>
      </c>
      <c r="H10" s="326">
        <v>0</v>
      </c>
      <c r="I10" s="326">
        <f>H10-J10</f>
        <v>0</v>
      </c>
      <c r="J10" s="326">
        <v>0</v>
      </c>
    </row>
    <row r="11" ht="25.5" customHeight="1" spans="1:10">
      <c r="A11" s="322"/>
      <c r="B11" s="323"/>
      <c r="C11" s="323"/>
      <c r="D11" s="323" t="s">
        <v>375</v>
      </c>
      <c r="E11" s="329" t="s">
        <v>376</v>
      </c>
      <c r="F11" s="330" t="s">
        <v>377</v>
      </c>
      <c r="G11" s="330" t="s">
        <v>378</v>
      </c>
      <c r="H11" s="326">
        <v>0</v>
      </c>
      <c r="I11" s="326">
        <f>H11-J11</f>
        <v>0</v>
      </c>
      <c r="J11" s="326">
        <v>0</v>
      </c>
    </row>
    <row r="12" ht="25.5" customHeight="1" spans="1:10">
      <c r="A12" s="322"/>
      <c r="B12" s="323"/>
      <c r="C12" s="323"/>
      <c r="D12" s="323" t="s">
        <v>379</v>
      </c>
      <c r="E12" s="331" t="s">
        <v>379</v>
      </c>
      <c r="F12" s="332" t="s">
        <v>380</v>
      </c>
      <c r="G12" s="332" t="s">
        <v>381</v>
      </c>
      <c r="H12" s="328">
        <f>IF(H6=0,0,H11/H6*100-100)</f>
        <v>0</v>
      </c>
      <c r="I12" s="328">
        <f>IF(I6=0,0,I11/I6*100-100)</f>
        <v>0</v>
      </c>
      <c r="J12" s="328">
        <f>IF(J6=0,0,J11/J6*100-100)</f>
        <v>0</v>
      </c>
    </row>
    <row r="13" ht="25.5" customHeight="1" spans="1:10">
      <c r="A13" s="322"/>
      <c r="B13" s="323"/>
      <c r="C13" s="323" t="s">
        <v>382</v>
      </c>
      <c r="D13" s="323" t="s">
        <v>360</v>
      </c>
      <c r="E13" s="324" t="s">
        <v>361</v>
      </c>
      <c r="F13" s="325" t="s">
        <v>383</v>
      </c>
      <c r="G13" s="325" t="s">
        <v>384</v>
      </c>
      <c r="H13" s="326">
        <f>H6*(H14/100+1)</f>
        <v>0</v>
      </c>
      <c r="I13" s="326">
        <f>I6*(I14/100+1)</f>
        <v>0</v>
      </c>
      <c r="J13" s="326">
        <f>J6*(J14/100+1)</f>
        <v>0</v>
      </c>
    </row>
    <row r="14" ht="25.5" customHeight="1" spans="1:10">
      <c r="A14" s="322"/>
      <c r="B14" s="323"/>
      <c r="C14" s="323"/>
      <c r="D14" s="323"/>
      <c r="E14" s="327" t="s">
        <v>385</v>
      </c>
      <c r="F14" s="323" t="s">
        <v>386</v>
      </c>
      <c r="G14" s="323" t="s">
        <v>387</v>
      </c>
      <c r="H14" s="328">
        <v>-100</v>
      </c>
      <c r="I14" s="328">
        <v>-100</v>
      </c>
      <c r="J14" s="328">
        <v>-100</v>
      </c>
    </row>
    <row r="15" ht="25.5" customHeight="1" spans="1:10">
      <c r="A15" s="322"/>
      <c r="B15" s="323"/>
      <c r="C15" s="323"/>
      <c r="D15" s="323"/>
      <c r="E15" s="327" t="s">
        <v>388</v>
      </c>
      <c r="F15" s="323" t="s">
        <v>389</v>
      </c>
      <c r="G15" s="323" t="s">
        <v>390</v>
      </c>
      <c r="H15" s="326">
        <v>0</v>
      </c>
      <c r="I15" s="326">
        <f>H15-J15</f>
        <v>0</v>
      </c>
      <c r="J15" s="326">
        <v>0</v>
      </c>
    </row>
    <row r="16" ht="25.5" customHeight="1" spans="1:10">
      <c r="A16" s="322"/>
      <c r="B16" s="323"/>
      <c r="C16" s="323"/>
      <c r="D16" s="323" t="s">
        <v>375</v>
      </c>
      <c r="E16" s="329" t="s">
        <v>376</v>
      </c>
      <c r="F16" s="330" t="s">
        <v>391</v>
      </c>
      <c r="G16" s="330" t="s">
        <v>378</v>
      </c>
      <c r="H16" s="326">
        <v>0</v>
      </c>
      <c r="I16" s="326">
        <f>H16-J16</f>
        <v>0</v>
      </c>
      <c r="J16" s="326">
        <v>0</v>
      </c>
    </row>
    <row r="17" ht="25.5" customHeight="1" spans="1:10">
      <c r="A17" s="322"/>
      <c r="B17" s="323"/>
      <c r="C17" s="323"/>
      <c r="D17" s="323" t="s">
        <v>379</v>
      </c>
      <c r="E17" s="331" t="s">
        <v>379</v>
      </c>
      <c r="F17" s="332" t="s">
        <v>392</v>
      </c>
      <c r="G17" s="332" t="s">
        <v>393</v>
      </c>
      <c r="H17" s="328">
        <f>IF(H13=0,0,H16/H13*100-100)</f>
        <v>0</v>
      </c>
      <c r="I17" s="328">
        <f>IF(I13=0,0,I16/I13*100-100)</f>
        <v>0</v>
      </c>
      <c r="J17" s="328">
        <f>IF(J13=0,0,J16/J13*100-100)</f>
        <v>0</v>
      </c>
    </row>
    <row r="18" ht="25.5" customHeight="1" spans="1:10">
      <c r="A18" s="322"/>
      <c r="B18" s="323" t="s">
        <v>394</v>
      </c>
      <c r="C18" s="323" t="s">
        <v>359</v>
      </c>
      <c r="D18" s="323" t="s">
        <v>360</v>
      </c>
      <c r="E18" s="324" t="s">
        <v>361</v>
      </c>
      <c r="F18" s="325" t="s">
        <v>395</v>
      </c>
      <c r="G18" s="325" t="s">
        <v>396</v>
      </c>
      <c r="H18" s="328">
        <f>IF(H20=0,0,H19/H20*100)</f>
        <v>0</v>
      </c>
      <c r="I18" s="328">
        <f>IF(I20=0,0,I19/I20*100)</f>
        <v>0</v>
      </c>
      <c r="J18" s="328">
        <f>IF(J20=0,0,J19/J20*100)</f>
        <v>0</v>
      </c>
    </row>
    <row r="19" ht="25.5" customHeight="1" spans="1:10">
      <c r="A19" s="322"/>
      <c r="B19" s="323"/>
      <c r="C19" s="323"/>
      <c r="D19" s="323"/>
      <c r="E19" s="327" t="s">
        <v>397</v>
      </c>
      <c r="F19" s="323" t="s">
        <v>398</v>
      </c>
      <c r="G19" s="323" t="s">
        <v>366</v>
      </c>
      <c r="H19" s="328">
        <v>0</v>
      </c>
      <c r="I19" s="328">
        <f>H19-J19</f>
        <v>0</v>
      </c>
      <c r="J19" s="328">
        <v>0</v>
      </c>
    </row>
    <row r="20" ht="25.5" customHeight="1" spans="1:10">
      <c r="A20" s="322"/>
      <c r="B20" s="323"/>
      <c r="C20" s="323"/>
      <c r="D20" s="323"/>
      <c r="E20" s="327" t="s">
        <v>399</v>
      </c>
      <c r="F20" s="323" t="s">
        <v>400</v>
      </c>
      <c r="G20" s="323" t="s">
        <v>401</v>
      </c>
      <c r="H20" s="328">
        <f>IF(H22=0,0,H21/H22*100)</f>
        <v>0</v>
      </c>
      <c r="I20" s="328">
        <f>IF(I22=0,0,I21/I22*100)</f>
        <v>0</v>
      </c>
      <c r="J20" s="328">
        <f>IF(J22=0,0,J21/J22*100)</f>
        <v>0</v>
      </c>
    </row>
    <row r="21" ht="25.5" customHeight="1" spans="1:10">
      <c r="A21" s="322"/>
      <c r="B21" s="323"/>
      <c r="C21" s="323"/>
      <c r="D21" s="323"/>
      <c r="E21" s="327" t="s">
        <v>402</v>
      </c>
      <c r="F21" s="323" t="s">
        <v>403</v>
      </c>
      <c r="G21" s="323" t="s">
        <v>366</v>
      </c>
      <c r="H21" s="328">
        <v>0</v>
      </c>
      <c r="I21" s="328">
        <f>H21-J21</f>
        <v>0</v>
      </c>
      <c r="J21" s="328">
        <v>0</v>
      </c>
    </row>
    <row r="22" ht="25.5" customHeight="1" spans="1:10">
      <c r="A22" s="322"/>
      <c r="B22" s="323"/>
      <c r="C22" s="323"/>
      <c r="D22" s="323"/>
      <c r="E22" s="327" t="s">
        <v>404</v>
      </c>
      <c r="F22" s="323" t="s">
        <v>405</v>
      </c>
      <c r="G22" s="323" t="s">
        <v>374</v>
      </c>
      <c r="H22" s="328">
        <v>0</v>
      </c>
      <c r="I22" s="328">
        <f>H22-J22</f>
        <v>0</v>
      </c>
      <c r="J22" s="328">
        <v>0</v>
      </c>
    </row>
    <row r="23" ht="25.5" customHeight="1" spans="1:10">
      <c r="A23" s="322"/>
      <c r="B23" s="323"/>
      <c r="C23" s="323"/>
      <c r="D23" s="323" t="s">
        <v>375</v>
      </c>
      <c r="E23" s="329" t="s">
        <v>376</v>
      </c>
      <c r="F23" s="330" t="s">
        <v>406</v>
      </c>
      <c r="G23" s="330" t="s">
        <v>378</v>
      </c>
      <c r="H23" s="328">
        <v>0</v>
      </c>
      <c r="I23" s="328">
        <f>H23-J23</f>
        <v>0</v>
      </c>
      <c r="J23" s="328">
        <v>0</v>
      </c>
    </row>
    <row r="24" ht="25.5" customHeight="1" spans="1:10">
      <c r="A24" s="322"/>
      <c r="B24" s="323"/>
      <c r="C24" s="323"/>
      <c r="D24" s="323" t="s">
        <v>379</v>
      </c>
      <c r="E24" s="331" t="s">
        <v>379</v>
      </c>
      <c r="F24" s="332" t="s">
        <v>407</v>
      </c>
      <c r="G24" s="332" t="s">
        <v>408</v>
      </c>
      <c r="H24" s="328">
        <f>IF(H18=0,0,H23/H18*100-100)</f>
        <v>0</v>
      </c>
      <c r="I24" s="328">
        <f>IF(I18=0,0,I23/I18*100-100)</f>
        <v>0</v>
      </c>
      <c r="J24" s="328">
        <f>IF(J18=0,0,J23/J18*100-100)</f>
        <v>0</v>
      </c>
    </row>
    <row r="25" ht="25.5" customHeight="1" spans="1:10">
      <c r="A25" s="322"/>
      <c r="B25" s="323"/>
      <c r="C25" s="323" t="s">
        <v>382</v>
      </c>
      <c r="D25" s="323" t="s">
        <v>360</v>
      </c>
      <c r="E25" s="324" t="s">
        <v>361</v>
      </c>
      <c r="F25" s="325" t="s">
        <v>409</v>
      </c>
      <c r="G25" s="325" t="s">
        <v>410</v>
      </c>
      <c r="H25" s="328">
        <f>H18*(H26/100+1)</f>
        <v>0</v>
      </c>
      <c r="I25" s="328">
        <f>I18*(I26/100+1)</f>
        <v>0</v>
      </c>
      <c r="J25" s="328">
        <f>J18*(J26/100+1)</f>
        <v>0</v>
      </c>
    </row>
    <row r="26" ht="25.5" customHeight="1" spans="1:10">
      <c r="A26" s="322"/>
      <c r="B26" s="323"/>
      <c r="C26" s="323"/>
      <c r="D26" s="323"/>
      <c r="E26" s="327" t="s">
        <v>411</v>
      </c>
      <c r="F26" s="323" t="s">
        <v>412</v>
      </c>
      <c r="G26" s="323" t="s">
        <v>413</v>
      </c>
      <c r="H26" s="328">
        <v>-100</v>
      </c>
      <c r="I26" s="328">
        <v>-100</v>
      </c>
      <c r="J26" s="328">
        <v>-100</v>
      </c>
    </row>
    <row r="27" ht="25.5" customHeight="1" spans="1:10">
      <c r="A27" s="322"/>
      <c r="B27" s="323"/>
      <c r="C27" s="323"/>
      <c r="D27" s="323"/>
      <c r="E27" s="327" t="s">
        <v>414</v>
      </c>
      <c r="F27" s="323" t="s">
        <v>415</v>
      </c>
      <c r="G27" s="323" t="s">
        <v>416</v>
      </c>
      <c r="H27" s="328">
        <v>0</v>
      </c>
      <c r="I27" s="328">
        <f>H27-J27</f>
        <v>0</v>
      </c>
      <c r="J27" s="328">
        <v>0</v>
      </c>
    </row>
    <row r="28" ht="25.5" customHeight="1" spans="1:10">
      <c r="A28" s="322"/>
      <c r="B28" s="323"/>
      <c r="C28" s="323"/>
      <c r="D28" s="323" t="s">
        <v>375</v>
      </c>
      <c r="E28" s="329" t="s">
        <v>376</v>
      </c>
      <c r="F28" s="330" t="s">
        <v>417</v>
      </c>
      <c r="G28" s="330" t="s">
        <v>378</v>
      </c>
      <c r="H28" s="328">
        <v>0</v>
      </c>
      <c r="I28" s="328">
        <f>H28-J28</f>
        <v>0</v>
      </c>
      <c r="J28" s="328">
        <v>0</v>
      </c>
    </row>
    <row r="29" ht="25.5" customHeight="1" spans="1:10">
      <c r="A29" s="322"/>
      <c r="B29" s="323"/>
      <c r="C29" s="323"/>
      <c r="D29" s="323" t="s">
        <v>379</v>
      </c>
      <c r="E29" s="331" t="s">
        <v>379</v>
      </c>
      <c r="F29" s="332" t="s">
        <v>418</v>
      </c>
      <c r="G29" s="332" t="s">
        <v>419</v>
      </c>
      <c r="H29" s="328">
        <f>IF(H25=0,0,H28/H25*100-100)</f>
        <v>0</v>
      </c>
      <c r="I29" s="328">
        <f>IF(I25=0,0,I28/I25*100-100)</f>
        <v>0</v>
      </c>
      <c r="J29" s="328">
        <f>IF(J25=0,0,J28/J25*100-100)</f>
        <v>0</v>
      </c>
    </row>
    <row r="30" ht="25.5" customHeight="1" spans="1:10">
      <c r="A30" s="322"/>
      <c r="B30" s="323" t="s">
        <v>420</v>
      </c>
      <c r="C30" s="323" t="s">
        <v>359</v>
      </c>
      <c r="D30" s="323" t="s">
        <v>360</v>
      </c>
      <c r="E30" s="333" t="s">
        <v>361</v>
      </c>
      <c r="F30" s="325" t="s">
        <v>421</v>
      </c>
      <c r="G30" s="325" t="s">
        <v>422</v>
      </c>
      <c r="H30" s="328">
        <f>IF(H6=0,0,H18/H6)</f>
        <v>0</v>
      </c>
      <c r="I30" s="328">
        <f>IF(I6=0,0,I18/I6)</f>
        <v>0</v>
      </c>
      <c r="J30" s="328">
        <f>IF(J6=0,0,J18/J6)</f>
        <v>0</v>
      </c>
    </row>
    <row r="31" ht="25.5" customHeight="1" spans="1:10">
      <c r="A31" s="322"/>
      <c r="B31" s="323"/>
      <c r="C31" s="323"/>
      <c r="D31" s="323" t="s">
        <v>375</v>
      </c>
      <c r="E31" s="329" t="s">
        <v>376</v>
      </c>
      <c r="F31" s="330" t="s">
        <v>423</v>
      </c>
      <c r="G31" s="330" t="s">
        <v>424</v>
      </c>
      <c r="H31" s="328">
        <f>IF(H11=0,0,H23/H11)</f>
        <v>0</v>
      </c>
      <c r="I31" s="328">
        <f>IF(I11=0,0,I23/I11)</f>
        <v>0</v>
      </c>
      <c r="J31" s="328">
        <f>IF(J11=0,0,J23/J11)</f>
        <v>0</v>
      </c>
    </row>
    <row r="32" ht="25.5" customHeight="1" spans="1:10">
      <c r="A32" s="322"/>
      <c r="B32" s="323"/>
      <c r="C32" s="323"/>
      <c r="D32" s="323" t="s">
        <v>379</v>
      </c>
      <c r="E32" s="331" t="s">
        <v>379</v>
      </c>
      <c r="F32" s="332" t="s">
        <v>425</v>
      </c>
      <c r="G32" s="332" t="s">
        <v>426</v>
      </c>
      <c r="H32" s="328">
        <f>IF(H30=0,0,H31/H30*100-100)</f>
        <v>0</v>
      </c>
      <c r="I32" s="328">
        <f>IF(I30=0,0,I31/I30*100-100)</f>
        <v>0</v>
      </c>
      <c r="J32" s="328">
        <f>IF(J30=0,0,J31/J30*100-100)</f>
        <v>0</v>
      </c>
    </row>
    <row r="33" ht="25.5" customHeight="1" spans="1:10">
      <c r="A33" s="322"/>
      <c r="B33" s="323"/>
      <c r="C33" s="323" t="s">
        <v>382</v>
      </c>
      <c r="D33" s="323" t="s">
        <v>360</v>
      </c>
      <c r="E33" s="333" t="s">
        <v>361</v>
      </c>
      <c r="F33" s="325" t="s">
        <v>427</v>
      </c>
      <c r="G33" s="325" t="s">
        <v>428</v>
      </c>
      <c r="H33" s="328">
        <f>IF(H13=0,0,H25/H13)</f>
        <v>0</v>
      </c>
      <c r="I33" s="328">
        <f>IF(I13=0,0,I25/I13)</f>
        <v>0</v>
      </c>
      <c r="J33" s="328">
        <f>IF(J13=0,0,J25/J13)</f>
        <v>0</v>
      </c>
    </row>
    <row r="34" ht="25.5" customHeight="1" spans="1:10">
      <c r="A34" s="322"/>
      <c r="B34" s="323"/>
      <c r="C34" s="323"/>
      <c r="D34" s="323" t="s">
        <v>375</v>
      </c>
      <c r="E34" s="329" t="s">
        <v>376</v>
      </c>
      <c r="F34" s="330" t="s">
        <v>429</v>
      </c>
      <c r="G34" s="330" t="s">
        <v>430</v>
      </c>
      <c r="H34" s="328">
        <f>IF(H16=0,0,H28/H16)</f>
        <v>0</v>
      </c>
      <c r="I34" s="328">
        <f>IF(I16=0,0,I28/I16)</f>
        <v>0</v>
      </c>
      <c r="J34" s="328">
        <f>IF(J16=0,0,J28/J16)</f>
        <v>0</v>
      </c>
    </row>
    <row r="35" ht="25.5" customHeight="1" spans="1:10">
      <c r="A35" s="322"/>
      <c r="B35" s="323"/>
      <c r="C35" s="323"/>
      <c r="D35" s="323" t="s">
        <v>379</v>
      </c>
      <c r="E35" s="331" t="s">
        <v>379</v>
      </c>
      <c r="F35" s="332" t="s">
        <v>431</v>
      </c>
      <c r="G35" s="332" t="s">
        <v>432</v>
      </c>
      <c r="H35" s="328">
        <f>IF(H33=0,0,H34/H33*100-100)</f>
        <v>0</v>
      </c>
      <c r="I35" s="328">
        <f>IF(I33=0,0,I34/I33*100-100)</f>
        <v>0</v>
      </c>
      <c r="J35" s="328">
        <f>IF(J33=0,0,J34/J33*100-100)</f>
        <v>0</v>
      </c>
    </row>
    <row r="36" ht="25.5" customHeight="1" spans="1:10">
      <c r="A36" s="322"/>
      <c r="B36" s="323" t="s">
        <v>433</v>
      </c>
      <c r="C36" s="323" t="s">
        <v>359</v>
      </c>
      <c r="D36" s="323" t="s">
        <v>375</v>
      </c>
      <c r="E36" s="334" t="s">
        <v>434</v>
      </c>
      <c r="F36" s="323" t="s">
        <v>435</v>
      </c>
      <c r="G36" s="323" t="s">
        <v>378</v>
      </c>
      <c r="H36" s="323" t="s">
        <v>91</v>
      </c>
      <c r="I36" s="328">
        <v>0</v>
      </c>
      <c r="J36" s="328">
        <v>0</v>
      </c>
    </row>
    <row r="37" ht="25.5" customHeight="1" spans="1:10">
      <c r="A37" s="322"/>
      <c r="B37" s="323"/>
      <c r="C37" s="323" t="s">
        <v>382</v>
      </c>
      <c r="D37" s="323" t="s">
        <v>375</v>
      </c>
      <c r="E37" s="334" t="s">
        <v>436</v>
      </c>
      <c r="F37" s="323" t="s">
        <v>437</v>
      </c>
      <c r="G37" s="323" t="s">
        <v>378</v>
      </c>
      <c r="H37" s="323" t="s">
        <v>91</v>
      </c>
      <c r="I37" s="328">
        <v>0</v>
      </c>
      <c r="J37" s="328">
        <v>0</v>
      </c>
    </row>
    <row r="38" ht="25.5" customHeight="1" spans="1:10">
      <c r="A38" s="335"/>
      <c r="B38" s="323" t="s">
        <v>438</v>
      </c>
      <c r="C38" s="323" t="s">
        <v>359</v>
      </c>
      <c r="D38" s="323" t="s">
        <v>360</v>
      </c>
      <c r="E38" s="333" t="s">
        <v>361</v>
      </c>
      <c r="F38" s="325" t="s">
        <v>439</v>
      </c>
      <c r="G38" s="325" t="s">
        <v>440</v>
      </c>
      <c r="H38" s="328">
        <f>I38+J38</f>
        <v>0</v>
      </c>
      <c r="I38" s="328">
        <f>I18*I36/100</f>
        <v>0</v>
      </c>
      <c r="J38" s="328">
        <f>J18*J36/100</f>
        <v>0</v>
      </c>
    </row>
    <row r="39" ht="25.5" customHeight="1" spans="1:10">
      <c r="A39" s="335"/>
      <c r="B39" s="323"/>
      <c r="C39" s="323"/>
      <c r="D39" s="323" t="s">
        <v>375</v>
      </c>
      <c r="E39" s="329" t="s">
        <v>376</v>
      </c>
      <c r="F39" s="330" t="s">
        <v>441</v>
      </c>
      <c r="G39" s="330" t="s">
        <v>442</v>
      </c>
      <c r="H39" s="328">
        <v>0</v>
      </c>
      <c r="I39" s="323" t="s">
        <v>91</v>
      </c>
      <c r="J39" s="323" t="s">
        <v>91</v>
      </c>
    </row>
    <row r="40" ht="36.75" customHeight="1" spans="1:10">
      <c r="A40" s="335"/>
      <c r="B40" s="323"/>
      <c r="C40" s="323"/>
      <c r="D40" s="323" t="s">
        <v>379</v>
      </c>
      <c r="E40" s="331" t="s">
        <v>443</v>
      </c>
      <c r="F40" s="332" t="s">
        <v>444</v>
      </c>
      <c r="G40" s="332" t="s">
        <v>445</v>
      </c>
      <c r="H40" s="328">
        <v>0</v>
      </c>
      <c r="I40" s="323" t="s">
        <v>91</v>
      </c>
      <c r="J40" s="323" t="s">
        <v>91</v>
      </c>
    </row>
    <row r="41" ht="25.5" customHeight="1" spans="1:10">
      <c r="A41" s="335"/>
      <c r="B41" s="323"/>
      <c r="C41" s="323" t="s">
        <v>382</v>
      </c>
      <c r="D41" s="323" t="s">
        <v>360</v>
      </c>
      <c r="E41" s="333" t="s">
        <v>361</v>
      </c>
      <c r="F41" s="325" t="s">
        <v>446</v>
      </c>
      <c r="G41" s="325" t="s">
        <v>447</v>
      </c>
      <c r="H41" s="328">
        <f>I41+J41</f>
        <v>0</v>
      </c>
      <c r="I41" s="328">
        <f>I25*I37/100</f>
        <v>0</v>
      </c>
      <c r="J41" s="328">
        <f>J25*J37/100</f>
        <v>0</v>
      </c>
    </row>
    <row r="42" ht="25.5" customHeight="1" spans="1:10">
      <c r="A42" s="335"/>
      <c r="B42" s="323"/>
      <c r="C42" s="323"/>
      <c r="D42" s="323" t="s">
        <v>375</v>
      </c>
      <c r="E42" s="329" t="s">
        <v>376</v>
      </c>
      <c r="F42" s="330" t="s">
        <v>448</v>
      </c>
      <c r="G42" s="330" t="s">
        <v>449</v>
      </c>
      <c r="H42" s="328">
        <v>0</v>
      </c>
      <c r="I42" s="323" t="s">
        <v>91</v>
      </c>
      <c r="J42" s="323" t="s">
        <v>91</v>
      </c>
    </row>
    <row r="43" ht="32.25" customHeight="1" spans="1:10">
      <c r="A43" s="335"/>
      <c r="B43" s="323"/>
      <c r="C43" s="323"/>
      <c r="D43" s="323" t="s">
        <v>379</v>
      </c>
      <c r="E43" s="331" t="s">
        <v>379</v>
      </c>
      <c r="F43" s="332" t="s">
        <v>450</v>
      </c>
      <c r="G43" s="332" t="s">
        <v>451</v>
      </c>
      <c r="H43" s="328">
        <f>IF(H41=0,0,H42/H41*100-100)</f>
        <v>0</v>
      </c>
      <c r="I43" s="323" t="s">
        <v>91</v>
      </c>
      <c r="J43" s="323" t="s">
        <v>91</v>
      </c>
    </row>
    <row r="44" ht="25.5" customHeight="1" spans="1:10">
      <c r="A44" s="335"/>
      <c r="B44" s="323" t="s">
        <v>452</v>
      </c>
      <c r="C44" s="323" t="s">
        <v>359</v>
      </c>
      <c r="D44" s="323" t="s">
        <v>360</v>
      </c>
      <c r="E44" s="324" t="s">
        <v>361</v>
      </c>
      <c r="F44" s="325" t="s">
        <v>453</v>
      </c>
      <c r="G44" s="325" t="s">
        <v>454</v>
      </c>
      <c r="H44" s="328">
        <f>IF(H45&lt;=H51,H45*H38,H51*H38)/100</f>
        <v>0</v>
      </c>
      <c r="I44" s="323" t="s">
        <v>91</v>
      </c>
      <c r="J44" s="323" t="s">
        <v>91</v>
      </c>
    </row>
    <row r="45" ht="25.5" customHeight="1" spans="1:10">
      <c r="A45" s="335"/>
      <c r="B45" s="323"/>
      <c r="C45" s="323"/>
      <c r="D45" s="323"/>
      <c r="E45" s="327" t="s">
        <v>455</v>
      </c>
      <c r="F45" s="323" t="s">
        <v>456</v>
      </c>
      <c r="G45" s="323" t="s">
        <v>457</v>
      </c>
      <c r="H45" s="328">
        <f>IF(H46=0,0,H48/H46)*100</f>
        <v>0</v>
      </c>
      <c r="I45" s="323" t="s">
        <v>91</v>
      </c>
      <c r="J45" s="323" t="s">
        <v>91</v>
      </c>
    </row>
    <row r="46" ht="25.5" customHeight="1" spans="1:10">
      <c r="A46" s="335"/>
      <c r="B46" s="323"/>
      <c r="C46" s="323"/>
      <c r="D46" s="323"/>
      <c r="E46" s="334" t="s">
        <v>458</v>
      </c>
      <c r="F46" s="323" t="s">
        <v>459</v>
      </c>
      <c r="G46" s="323" t="s">
        <v>460</v>
      </c>
      <c r="H46" s="328">
        <f>(H47-H49)-H50+H48</f>
        <v>0</v>
      </c>
      <c r="I46" s="323" t="s">
        <v>91</v>
      </c>
      <c r="J46" s="323" t="s">
        <v>91</v>
      </c>
    </row>
    <row r="47" ht="25.5" customHeight="1" spans="1:10">
      <c r="A47" s="335"/>
      <c r="B47" s="323"/>
      <c r="C47" s="323"/>
      <c r="D47" s="323"/>
      <c r="E47" s="334" t="s">
        <v>461</v>
      </c>
      <c r="F47" s="323" t="s">
        <v>462</v>
      </c>
      <c r="G47" s="323" t="s">
        <v>463</v>
      </c>
      <c r="H47" s="328">
        <v>0</v>
      </c>
      <c r="I47" s="323" t="s">
        <v>91</v>
      </c>
      <c r="J47" s="323" t="s">
        <v>91</v>
      </c>
    </row>
    <row r="48" ht="25.5" customHeight="1" spans="1:10">
      <c r="A48" s="335"/>
      <c r="B48" s="203"/>
      <c r="C48" s="203"/>
      <c r="D48" s="203"/>
      <c r="E48" s="334" t="s">
        <v>464</v>
      </c>
      <c r="F48" s="323" t="s">
        <v>465</v>
      </c>
      <c r="G48" s="323" t="s">
        <v>466</v>
      </c>
      <c r="H48" s="328">
        <v>0</v>
      </c>
      <c r="I48" s="323" t="s">
        <v>91</v>
      </c>
      <c r="J48" s="323" t="s">
        <v>91</v>
      </c>
    </row>
    <row r="49" ht="25.5" customHeight="1" spans="1:10">
      <c r="A49" s="335"/>
      <c r="B49" s="323"/>
      <c r="C49" s="323"/>
      <c r="D49" s="323"/>
      <c r="E49" s="334" t="s">
        <v>467</v>
      </c>
      <c r="F49" s="323" t="s">
        <v>468</v>
      </c>
      <c r="G49" s="323" t="s">
        <v>466</v>
      </c>
      <c r="H49" s="328">
        <v>0</v>
      </c>
      <c r="I49" s="323" t="s">
        <v>91</v>
      </c>
      <c r="J49" s="323" t="s">
        <v>91</v>
      </c>
    </row>
    <row r="50" ht="25.5" customHeight="1" spans="1:10">
      <c r="A50" s="335"/>
      <c r="B50" s="323"/>
      <c r="C50" s="323"/>
      <c r="D50" s="323"/>
      <c r="E50" s="334" t="s">
        <v>469</v>
      </c>
      <c r="F50" s="323" t="s">
        <v>470</v>
      </c>
      <c r="G50" s="323" t="s">
        <v>466</v>
      </c>
      <c r="H50" s="328">
        <v>0</v>
      </c>
      <c r="I50" s="323" t="s">
        <v>91</v>
      </c>
      <c r="J50" s="323" t="s">
        <v>91</v>
      </c>
    </row>
    <row r="51" ht="25.5" customHeight="1" spans="1:10">
      <c r="A51" s="335"/>
      <c r="B51" s="323"/>
      <c r="C51" s="323"/>
      <c r="D51" s="323"/>
      <c r="E51" s="334" t="s">
        <v>471</v>
      </c>
      <c r="F51" s="323" t="s">
        <v>472</v>
      </c>
      <c r="G51" s="323" t="s">
        <v>473</v>
      </c>
      <c r="H51" s="336">
        <f>IF(H91=0,0,2.26)</f>
        <v>0</v>
      </c>
      <c r="I51" s="323" t="s">
        <v>91</v>
      </c>
      <c r="J51" s="323" t="s">
        <v>91</v>
      </c>
    </row>
    <row r="52" ht="25.5" customHeight="1" spans="1:10">
      <c r="A52" s="335"/>
      <c r="B52" s="323"/>
      <c r="C52" s="323"/>
      <c r="D52" s="323" t="s">
        <v>375</v>
      </c>
      <c r="E52" s="329" t="s">
        <v>376</v>
      </c>
      <c r="F52" s="330" t="s">
        <v>474</v>
      </c>
      <c r="G52" s="330" t="s">
        <v>378</v>
      </c>
      <c r="H52" s="328">
        <v>0</v>
      </c>
      <c r="I52" s="323" t="s">
        <v>91</v>
      </c>
      <c r="J52" s="323" t="s">
        <v>91</v>
      </c>
    </row>
    <row r="53" ht="25.5" customHeight="1" spans="1:10">
      <c r="A53" s="335"/>
      <c r="B53" s="323"/>
      <c r="C53" s="323"/>
      <c r="D53" s="323" t="s">
        <v>379</v>
      </c>
      <c r="E53" s="331" t="s">
        <v>379</v>
      </c>
      <c r="F53" s="332" t="s">
        <v>475</v>
      </c>
      <c r="G53" s="332" t="s">
        <v>476</v>
      </c>
      <c r="H53" s="328">
        <f>IF(H44=0,0,H52*100/H44-100)</f>
        <v>0</v>
      </c>
      <c r="I53" s="323" t="s">
        <v>91</v>
      </c>
      <c r="J53" s="323" t="s">
        <v>91</v>
      </c>
    </row>
    <row r="54" ht="25.5" customHeight="1" spans="1:10">
      <c r="A54" s="335"/>
      <c r="B54" s="323"/>
      <c r="C54" s="323" t="s">
        <v>382</v>
      </c>
      <c r="D54" s="323" t="s">
        <v>360</v>
      </c>
      <c r="E54" s="333" t="s">
        <v>361</v>
      </c>
      <c r="F54" s="325" t="s">
        <v>477</v>
      </c>
      <c r="G54" s="325" t="s">
        <v>478</v>
      </c>
      <c r="H54" s="328">
        <f>IF(H45&lt;=H51,H45*H41,H51*H41)/100</f>
        <v>0</v>
      </c>
      <c r="I54" s="323" t="s">
        <v>91</v>
      </c>
      <c r="J54" s="323" t="s">
        <v>91</v>
      </c>
    </row>
    <row r="55" ht="25.5" customHeight="1" spans="1:10">
      <c r="A55" s="335"/>
      <c r="B55" s="323"/>
      <c r="C55" s="323"/>
      <c r="D55" s="323" t="s">
        <v>375</v>
      </c>
      <c r="E55" s="329" t="s">
        <v>376</v>
      </c>
      <c r="F55" s="330" t="s">
        <v>479</v>
      </c>
      <c r="G55" s="330" t="s">
        <v>378</v>
      </c>
      <c r="H55" s="328">
        <v>0</v>
      </c>
      <c r="I55" s="323" t="s">
        <v>91</v>
      </c>
      <c r="J55" s="323" t="s">
        <v>91</v>
      </c>
    </row>
    <row r="56" ht="25.5" customHeight="1" spans="1:10">
      <c r="A56" s="335"/>
      <c r="B56" s="323"/>
      <c r="C56" s="323"/>
      <c r="D56" s="323" t="s">
        <v>379</v>
      </c>
      <c r="E56" s="331" t="s">
        <v>379</v>
      </c>
      <c r="F56" s="332" t="s">
        <v>480</v>
      </c>
      <c r="G56" s="332" t="s">
        <v>481</v>
      </c>
      <c r="H56" s="328">
        <f>IF(H54=0,0,H55/H54*100-100)</f>
        <v>0</v>
      </c>
      <c r="I56" s="323" t="s">
        <v>91</v>
      </c>
      <c r="J56" s="323" t="s">
        <v>91</v>
      </c>
    </row>
    <row r="57" ht="25.5" customHeight="1" spans="1:10">
      <c r="A57" s="335"/>
      <c r="B57" s="323" t="s">
        <v>482</v>
      </c>
      <c r="C57" s="323" t="s">
        <v>359</v>
      </c>
      <c r="D57" s="323" t="s">
        <v>360</v>
      </c>
      <c r="E57" s="333" t="s">
        <v>361</v>
      </c>
      <c r="F57" s="325" t="s">
        <v>483</v>
      </c>
      <c r="G57" s="325" t="s">
        <v>484</v>
      </c>
      <c r="H57" s="328">
        <f>H38-H44</f>
        <v>0</v>
      </c>
      <c r="I57" s="323" t="s">
        <v>91</v>
      </c>
      <c r="J57" s="323" t="s">
        <v>91</v>
      </c>
    </row>
    <row r="58" ht="25.5" customHeight="1" spans="1:10">
      <c r="A58" s="335"/>
      <c r="B58" s="323"/>
      <c r="C58" s="323"/>
      <c r="D58" s="323" t="s">
        <v>375</v>
      </c>
      <c r="E58" s="329" t="s">
        <v>376</v>
      </c>
      <c r="F58" s="330" t="s">
        <v>485</v>
      </c>
      <c r="G58" s="330" t="s">
        <v>378</v>
      </c>
      <c r="H58" s="328">
        <v>0</v>
      </c>
      <c r="I58" s="323" t="s">
        <v>91</v>
      </c>
      <c r="J58" s="323" t="s">
        <v>91</v>
      </c>
    </row>
    <row r="59" ht="25.5" customHeight="1" spans="1:10">
      <c r="A59" s="335"/>
      <c r="B59" s="323"/>
      <c r="C59" s="323"/>
      <c r="D59" s="323" t="s">
        <v>379</v>
      </c>
      <c r="E59" s="331" t="s">
        <v>443</v>
      </c>
      <c r="F59" s="332" t="s">
        <v>486</v>
      </c>
      <c r="G59" s="332" t="s">
        <v>487</v>
      </c>
      <c r="H59" s="328">
        <v>0</v>
      </c>
      <c r="I59" s="323" t="s">
        <v>91</v>
      </c>
      <c r="J59" s="323" t="s">
        <v>91</v>
      </c>
    </row>
    <row r="60" ht="25.5" customHeight="1" spans="1:10">
      <c r="A60" s="335"/>
      <c r="B60" s="323"/>
      <c r="C60" s="323" t="s">
        <v>382</v>
      </c>
      <c r="D60" s="323" t="s">
        <v>360</v>
      </c>
      <c r="E60" s="333" t="s">
        <v>361</v>
      </c>
      <c r="F60" s="325" t="s">
        <v>488</v>
      </c>
      <c r="G60" s="325" t="s">
        <v>489</v>
      </c>
      <c r="H60" s="328">
        <f>H41-H54</f>
        <v>0</v>
      </c>
      <c r="I60" s="323" t="s">
        <v>91</v>
      </c>
      <c r="J60" s="323" t="s">
        <v>91</v>
      </c>
    </row>
    <row r="61" ht="25.5" customHeight="1" spans="1:10">
      <c r="A61" s="335"/>
      <c r="B61" s="323"/>
      <c r="C61" s="323"/>
      <c r="D61" s="323" t="s">
        <v>375</v>
      </c>
      <c r="E61" s="329" t="s">
        <v>376</v>
      </c>
      <c r="F61" s="330" t="s">
        <v>490</v>
      </c>
      <c r="G61" s="330" t="s">
        <v>378</v>
      </c>
      <c r="H61" s="328">
        <v>0</v>
      </c>
      <c r="I61" s="323" t="s">
        <v>91</v>
      </c>
      <c r="J61" s="323" t="s">
        <v>91</v>
      </c>
    </row>
    <row r="62" ht="25.5" customHeight="1" spans="1:10">
      <c r="A62" s="335"/>
      <c r="B62" s="323"/>
      <c r="C62" s="323"/>
      <c r="D62" s="323" t="s">
        <v>379</v>
      </c>
      <c r="E62" s="331" t="s">
        <v>379</v>
      </c>
      <c r="F62" s="332" t="s">
        <v>491</v>
      </c>
      <c r="G62" s="332" t="s">
        <v>492</v>
      </c>
      <c r="H62" s="328">
        <f>IF(H60=0,0,H61/H60-1)*100</f>
        <v>0</v>
      </c>
      <c r="I62" s="323" t="s">
        <v>91</v>
      </c>
      <c r="J62" s="323" t="s">
        <v>91</v>
      </c>
    </row>
    <row r="63" ht="25.5" customHeight="1" spans="1:10">
      <c r="A63" s="335"/>
      <c r="B63" s="323" t="s">
        <v>493</v>
      </c>
      <c r="C63" s="323" t="s">
        <v>359</v>
      </c>
      <c r="D63" s="323" t="s">
        <v>360</v>
      </c>
      <c r="E63" s="324" t="s">
        <v>361</v>
      </c>
      <c r="F63" s="325" t="s">
        <v>494</v>
      </c>
      <c r="G63" s="325" t="s">
        <v>495</v>
      </c>
      <c r="H63" s="328">
        <f>H64*H65/100</f>
        <v>0</v>
      </c>
      <c r="I63" s="323" t="s">
        <v>91</v>
      </c>
      <c r="J63" s="323" t="s">
        <v>91</v>
      </c>
    </row>
    <row r="64" ht="25.5" customHeight="1" spans="1:10">
      <c r="A64" s="335"/>
      <c r="B64" s="323"/>
      <c r="C64" s="323"/>
      <c r="D64" s="323"/>
      <c r="E64" s="327" t="s">
        <v>496</v>
      </c>
      <c r="F64" s="323" t="s">
        <v>497</v>
      </c>
      <c r="G64" s="323" t="s">
        <v>466</v>
      </c>
      <c r="H64" s="328">
        <v>0</v>
      </c>
      <c r="I64" s="323" t="s">
        <v>91</v>
      </c>
      <c r="J64" s="323" t="s">
        <v>91</v>
      </c>
    </row>
    <row r="65" ht="25.5" customHeight="1" spans="1:10">
      <c r="A65" s="335"/>
      <c r="B65" s="323"/>
      <c r="C65" s="323"/>
      <c r="D65" s="323"/>
      <c r="E65" s="334" t="s">
        <v>498</v>
      </c>
      <c r="F65" s="323" t="s">
        <v>499</v>
      </c>
      <c r="G65" s="323" t="s">
        <v>500</v>
      </c>
      <c r="H65" s="328">
        <f>(IF(H66=0,0,H49/H66)+IF(H67=0,0,H68/H67))/2*100</f>
        <v>0</v>
      </c>
      <c r="I65" s="323" t="s">
        <v>91</v>
      </c>
      <c r="J65" s="323" t="s">
        <v>91</v>
      </c>
    </row>
    <row r="66" ht="25.5" customHeight="1" spans="1:10">
      <c r="A66" s="335"/>
      <c r="B66" s="323"/>
      <c r="C66" s="323"/>
      <c r="D66" s="323"/>
      <c r="E66" s="334" t="s">
        <v>501</v>
      </c>
      <c r="F66" s="323" t="s">
        <v>502</v>
      </c>
      <c r="G66" s="323" t="s">
        <v>466</v>
      </c>
      <c r="H66" s="328">
        <v>0</v>
      </c>
      <c r="I66" s="323" t="s">
        <v>91</v>
      </c>
      <c r="J66" s="323" t="s">
        <v>91</v>
      </c>
    </row>
    <row r="67" ht="25.5" customHeight="1" spans="1:10">
      <c r="A67" s="335"/>
      <c r="B67" s="323"/>
      <c r="C67" s="323"/>
      <c r="D67" s="323"/>
      <c r="E67" s="334" t="s">
        <v>503</v>
      </c>
      <c r="F67" s="323" t="s">
        <v>504</v>
      </c>
      <c r="G67" s="323" t="s">
        <v>505</v>
      </c>
      <c r="H67" s="328">
        <v>0</v>
      </c>
      <c r="I67" s="323" t="s">
        <v>91</v>
      </c>
      <c r="J67" s="323" t="s">
        <v>91</v>
      </c>
    </row>
    <row r="68" ht="25.5" customHeight="1" spans="1:10">
      <c r="A68" s="335"/>
      <c r="B68" s="323"/>
      <c r="C68" s="323"/>
      <c r="D68" s="323"/>
      <c r="E68" s="334" t="s">
        <v>506</v>
      </c>
      <c r="F68" s="323" t="s">
        <v>507</v>
      </c>
      <c r="G68" s="323" t="s">
        <v>505</v>
      </c>
      <c r="H68" s="328">
        <v>0</v>
      </c>
      <c r="I68" s="323" t="s">
        <v>91</v>
      </c>
      <c r="J68" s="323" t="s">
        <v>91</v>
      </c>
    </row>
    <row r="69" ht="25.5" customHeight="1" spans="1:10">
      <c r="A69" s="335"/>
      <c r="B69" s="323"/>
      <c r="C69" s="323"/>
      <c r="D69" s="323" t="s">
        <v>375</v>
      </c>
      <c r="E69" s="337" t="s">
        <v>376</v>
      </c>
      <c r="F69" s="330" t="s">
        <v>508</v>
      </c>
      <c r="G69" s="330" t="s">
        <v>509</v>
      </c>
      <c r="H69" s="328">
        <v>0</v>
      </c>
      <c r="I69" s="323" t="s">
        <v>91</v>
      </c>
      <c r="J69" s="323" t="s">
        <v>91</v>
      </c>
    </row>
    <row r="70" ht="25.5" customHeight="1" spans="1:10">
      <c r="A70" s="335"/>
      <c r="B70" s="323"/>
      <c r="C70" s="323"/>
      <c r="D70" s="323" t="s">
        <v>379</v>
      </c>
      <c r="E70" s="331" t="s">
        <v>379</v>
      </c>
      <c r="F70" s="332" t="s">
        <v>510</v>
      </c>
      <c r="G70" s="332" t="s">
        <v>511</v>
      </c>
      <c r="H70" s="328">
        <f>IF(H63=0,0,H69/H63*100-100)</f>
        <v>0</v>
      </c>
      <c r="I70" s="323" t="s">
        <v>91</v>
      </c>
      <c r="J70" s="323" t="s">
        <v>91</v>
      </c>
    </row>
    <row r="71" ht="25.5" customHeight="1" spans="1:10">
      <c r="A71" s="335"/>
      <c r="B71" s="323"/>
      <c r="C71" s="323" t="s">
        <v>382</v>
      </c>
      <c r="D71" s="323" t="s">
        <v>360</v>
      </c>
      <c r="E71" s="333" t="s">
        <v>361</v>
      </c>
      <c r="F71" s="325" t="s">
        <v>512</v>
      </c>
      <c r="G71" s="325" t="s">
        <v>513</v>
      </c>
      <c r="H71" s="328">
        <f>H72*H73/100</f>
        <v>0</v>
      </c>
      <c r="I71" s="323" t="s">
        <v>91</v>
      </c>
      <c r="J71" s="323" t="s">
        <v>91</v>
      </c>
    </row>
    <row r="72" ht="25.5" customHeight="1" spans="1:10">
      <c r="A72" s="335"/>
      <c r="B72" s="323"/>
      <c r="C72" s="323"/>
      <c r="D72" s="323"/>
      <c r="E72" s="334" t="s">
        <v>514</v>
      </c>
      <c r="F72" s="323" t="s">
        <v>515</v>
      </c>
      <c r="G72" s="323" t="s">
        <v>516</v>
      </c>
      <c r="H72" s="328">
        <f>H64-H63+H44</f>
        <v>0</v>
      </c>
      <c r="I72" s="323" t="s">
        <v>91</v>
      </c>
      <c r="J72" s="323" t="s">
        <v>91</v>
      </c>
    </row>
    <row r="73" ht="25.5" customHeight="1" spans="1:10">
      <c r="A73" s="335"/>
      <c r="B73" s="323"/>
      <c r="C73" s="323"/>
      <c r="D73" s="323"/>
      <c r="E73" s="334" t="s">
        <v>517</v>
      </c>
      <c r="F73" s="323" t="s">
        <v>518</v>
      </c>
      <c r="G73" s="323" t="s">
        <v>519</v>
      </c>
      <c r="H73" s="328">
        <f>(IF(H64=0,0,H63/H64)+IF(H66=0,0,H49/H66))/2*100</f>
        <v>0</v>
      </c>
      <c r="I73" s="323" t="s">
        <v>91</v>
      </c>
      <c r="J73" s="323" t="s">
        <v>91</v>
      </c>
    </row>
    <row r="74" ht="25.5" customHeight="1" spans="1:10">
      <c r="A74" s="335"/>
      <c r="B74" s="323"/>
      <c r="C74" s="323"/>
      <c r="D74" s="323" t="s">
        <v>375</v>
      </c>
      <c r="E74" s="337" t="s">
        <v>376</v>
      </c>
      <c r="F74" s="330" t="s">
        <v>520</v>
      </c>
      <c r="G74" s="330" t="s">
        <v>509</v>
      </c>
      <c r="H74" s="328">
        <v>0</v>
      </c>
      <c r="I74" s="323" t="s">
        <v>91</v>
      </c>
      <c r="J74" s="323" t="s">
        <v>91</v>
      </c>
    </row>
    <row r="75" ht="25.5" customHeight="1" spans="1:10">
      <c r="A75" s="335"/>
      <c r="B75" s="323"/>
      <c r="C75" s="323"/>
      <c r="D75" s="323" t="s">
        <v>379</v>
      </c>
      <c r="E75" s="331" t="s">
        <v>379</v>
      </c>
      <c r="F75" s="332" t="s">
        <v>521</v>
      </c>
      <c r="G75" s="332" t="s">
        <v>522</v>
      </c>
      <c r="H75" s="328">
        <f>IF(H71=0,0,H74/H71*100-100)</f>
        <v>0</v>
      </c>
      <c r="I75" s="323" t="s">
        <v>91</v>
      </c>
      <c r="J75" s="323" t="s">
        <v>91</v>
      </c>
    </row>
    <row r="76" ht="25.5" customHeight="1" spans="1:10">
      <c r="A76" s="335"/>
      <c r="B76" s="323" t="s">
        <v>523</v>
      </c>
      <c r="C76" s="323" t="s">
        <v>359</v>
      </c>
      <c r="D76" s="323" t="s">
        <v>360</v>
      </c>
      <c r="E76" s="333" t="s">
        <v>361</v>
      </c>
      <c r="F76" s="325" t="s">
        <v>524</v>
      </c>
      <c r="G76" s="325" t="s">
        <v>525</v>
      </c>
      <c r="H76" s="328" t="e">
        <f>(H57+H63)/(1-H77/100)-(H57+H63)</f>
        <v>#DIV/0!</v>
      </c>
      <c r="I76" s="323" t="s">
        <v>91</v>
      </c>
      <c r="J76" s="323" t="s">
        <v>91</v>
      </c>
    </row>
    <row r="77" ht="25.5" customHeight="1" spans="1:10">
      <c r="A77" s="335"/>
      <c r="B77" s="323"/>
      <c r="C77" s="323"/>
      <c r="D77" s="323"/>
      <c r="E77" s="334" t="s">
        <v>526</v>
      </c>
      <c r="F77" s="323" t="s">
        <v>527</v>
      </c>
      <c r="G77" s="323" t="s">
        <v>528</v>
      </c>
      <c r="H77" s="328" t="e">
        <f>(H50/H78+H79/H80)/2*100</f>
        <v>#DIV/0!</v>
      </c>
      <c r="I77" s="323" t="s">
        <v>91</v>
      </c>
      <c r="J77" s="323" t="s">
        <v>91</v>
      </c>
    </row>
    <row r="78" ht="25.5" customHeight="1" spans="1:10">
      <c r="A78" s="335"/>
      <c r="B78" s="323"/>
      <c r="C78" s="323"/>
      <c r="D78" s="323"/>
      <c r="E78" s="334" t="s">
        <v>529</v>
      </c>
      <c r="F78" s="323" t="s">
        <v>530</v>
      </c>
      <c r="G78" s="323" t="s">
        <v>463</v>
      </c>
      <c r="H78" s="328">
        <v>0</v>
      </c>
      <c r="I78" s="323" t="s">
        <v>91</v>
      </c>
      <c r="J78" s="323" t="s">
        <v>91</v>
      </c>
    </row>
    <row r="79" ht="25.5" customHeight="1" spans="1:10">
      <c r="A79" s="335"/>
      <c r="B79" s="323"/>
      <c r="C79" s="323"/>
      <c r="D79" s="323"/>
      <c r="E79" s="334" t="s">
        <v>531</v>
      </c>
      <c r="F79" s="323" t="s">
        <v>532</v>
      </c>
      <c r="G79" s="323" t="s">
        <v>533</v>
      </c>
      <c r="H79" s="328">
        <v>0</v>
      </c>
      <c r="I79" s="323" t="s">
        <v>91</v>
      </c>
      <c r="J79" s="323" t="s">
        <v>91</v>
      </c>
    </row>
    <row r="80" ht="25.5" customHeight="1" spans="1:10">
      <c r="A80" s="335"/>
      <c r="B80" s="323"/>
      <c r="C80" s="323"/>
      <c r="D80" s="323"/>
      <c r="E80" s="334" t="s">
        <v>534</v>
      </c>
      <c r="F80" s="323" t="s">
        <v>535</v>
      </c>
      <c r="G80" s="323" t="s">
        <v>533</v>
      </c>
      <c r="H80" s="328">
        <v>0</v>
      </c>
      <c r="I80" s="323" t="s">
        <v>91</v>
      </c>
      <c r="J80" s="323" t="s">
        <v>91</v>
      </c>
    </row>
    <row r="81" ht="25.5" customHeight="1" spans="1:10">
      <c r="A81" s="335"/>
      <c r="B81" s="323"/>
      <c r="C81" s="323"/>
      <c r="D81" s="323" t="s">
        <v>375</v>
      </c>
      <c r="E81" s="337" t="s">
        <v>376</v>
      </c>
      <c r="F81" s="330" t="s">
        <v>536</v>
      </c>
      <c r="G81" s="330" t="s">
        <v>509</v>
      </c>
      <c r="H81" s="328">
        <v>0</v>
      </c>
      <c r="I81" s="323" t="s">
        <v>91</v>
      </c>
      <c r="J81" s="323" t="s">
        <v>91</v>
      </c>
    </row>
    <row r="82" ht="25.5" customHeight="1" spans="1:10">
      <c r="A82" s="335"/>
      <c r="B82" s="323"/>
      <c r="C82" s="323"/>
      <c r="D82" s="323" t="s">
        <v>379</v>
      </c>
      <c r="E82" s="331" t="s">
        <v>379</v>
      </c>
      <c r="F82" s="332" t="s">
        <v>537</v>
      </c>
      <c r="G82" s="332" t="s">
        <v>538</v>
      </c>
      <c r="H82" s="328" t="e">
        <f>IF(H76=0,0,H81/H76*100-100)</f>
        <v>#DIV/0!</v>
      </c>
      <c r="I82" s="323" t="s">
        <v>91</v>
      </c>
      <c r="J82" s="323" t="s">
        <v>91</v>
      </c>
    </row>
    <row r="83" ht="25.5" customHeight="1" spans="1:10">
      <c r="A83" s="335"/>
      <c r="B83" s="323"/>
      <c r="C83" s="323" t="s">
        <v>382</v>
      </c>
      <c r="D83" s="338" t="s">
        <v>360</v>
      </c>
      <c r="E83" s="333" t="s">
        <v>361</v>
      </c>
      <c r="F83" s="325" t="s">
        <v>539</v>
      </c>
      <c r="G83" s="325" t="s">
        <v>540</v>
      </c>
      <c r="H83" s="328" t="e">
        <f>(H60+H71)/(100-H84)*100-(H60+H71)</f>
        <v>#DIV/0!</v>
      </c>
      <c r="I83" s="323" t="s">
        <v>91</v>
      </c>
      <c r="J83" s="323" t="s">
        <v>91</v>
      </c>
    </row>
    <row r="84" ht="25.5" customHeight="1" spans="1:10">
      <c r="A84" s="335"/>
      <c r="B84" s="323"/>
      <c r="C84" s="323"/>
      <c r="D84" s="339"/>
      <c r="E84" s="334" t="s">
        <v>526</v>
      </c>
      <c r="F84" s="323" t="s">
        <v>541</v>
      </c>
      <c r="G84" s="323" t="s">
        <v>542</v>
      </c>
      <c r="H84" s="328" t="e">
        <f>(H76/(H57+H63+H76)+H50/H78)/2*100</f>
        <v>#DIV/0!</v>
      </c>
      <c r="I84" s="323" t="s">
        <v>91</v>
      </c>
      <c r="J84" s="323" t="s">
        <v>91</v>
      </c>
    </row>
    <row r="85" ht="25.5" customHeight="1" spans="1:10">
      <c r="A85" s="335"/>
      <c r="B85" s="323"/>
      <c r="C85" s="323"/>
      <c r="D85" s="323" t="s">
        <v>375</v>
      </c>
      <c r="E85" s="337" t="s">
        <v>376</v>
      </c>
      <c r="F85" s="330" t="s">
        <v>543</v>
      </c>
      <c r="G85" s="330" t="s">
        <v>509</v>
      </c>
      <c r="H85" s="328">
        <v>0</v>
      </c>
      <c r="I85" s="323" t="s">
        <v>91</v>
      </c>
      <c r="J85" s="323" t="s">
        <v>91</v>
      </c>
    </row>
    <row r="86" ht="25.5" customHeight="1" spans="1:10">
      <c r="A86" s="335"/>
      <c r="B86" s="323"/>
      <c r="C86" s="323"/>
      <c r="D86" s="323" t="s">
        <v>379</v>
      </c>
      <c r="E86" s="331" t="s">
        <v>379</v>
      </c>
      <c r="F86" s="332" t="s">
        <v>544</v>
      </c>
      <c r="G86" s="332" t="s">
        <v>545</v>
      </c>
      <c r="H86" s="328" t="e">
        <f>IF(H83=0,0,H85/H83*100-100)</f>
        <v>#DIV/0!</v>
      </c>
      <c r="I86" s="323" t="s">
        <v>91</v>
      </c>
      <c r="J86" s="323" t="s">
        <v>91</v>
      </c>
    </row>
    <row r="87" ht="25.5" customHeight="1" spans="1:10">
      <c r="A87" s="335"/>
      <c r="B87" s="323" t="s">
        <v>546</v>
      </c>
      <c r="C87" s="323" t="s">
        <v>359</v>
      </c>
      <c r="D87" s="323" t="s">
        <v>360</v>
      </c>
      <c r="E87" s="333" t="s">
        <v>361</v>
      </c>
      <c r="F87" s="325" t="s">
        <v>547</v>
      </c>
      <c r="G87" s="325" t="s">
        <v>548</v>
      </c>
      <c r="H87" s="328" t="e">
        <f>H57+H63+H76</f>
        <v>#DIV/0!</v>
      </c>
      <c r="I87" s="323" t="s">
        <v>91</v>
      </c>
      <c r="J87" s="323" t="s">
        <v>91</v>
      </c>
    </row>
    <row r="88" ht="25.5" customHeight="1" spans="1:10">
      <c r="A88" s="335"/>
      <c r="B88" s="323"/>
      <c r="C88" s="323"/>
      <c r="D88" s="323" t="s">
        <v>375</v>
      </c>
      <c r="E88" s="337" t="s">
        <v>376</v>
      </c>
      <c r="F88" s="330" t="s">
        <v>549</v>
      </c>
      <c r="G88" s="330" t="s">
        <v>509</v>
      </c>
      <c r="H88" s="328">
        <v>0</v>
      </c>
      <c r="I88" s="323" t="s">
        <v>91</v>
      </c>
      <c r="J88" s="323" t="s">
        <v>91</v>
      </c>
    </row>
    <row r="89" ht="34.5" customHeight="1" spans="1:10">
      <c r="A89" s="335"/>
      <c r="B89" s="323"/>
      <c r="C89" s="323"/>
      <c r="D89" s="323" t="s">
        <v>379</v>
      </c>
      <c r="E89" s="331" t="s">
        <v>443</v>
      </c>
      <c r="F89" s="332" t="s">
        <v>550</v>
      </c>
      <c r="G89" s="332" t="s">
        <v>551</v>
      </c>
      <c r="H89" s="328">
        <v>0</v>
      </c>
      <c r="I89" s="323" t="s">
        <v>91</v>
      </c>
      <c r="J89" s="323" t="s">
        <v>91</v>
      </c>
    </row>
    <row r="90" ht="25.5" customHeight="1" spans="1:10">
      <c r="A90" s="335"/>
      <c r="B90" s="323"/>
      <c r="C90" s="323" t="s">
        <v>382</v>
      </c>
      <c r="D90" s="323" t="s">
        <v>360</v>
      </c>
      <c r="E90" s="333" t="s">
        <v>361</v>
      </c>
      <c r="F90" s="325" t="s">
        <v>552</v>
      </c>
      <c r="G90" s="325" t="s">
        <v>553</v>
      </c>
      <c r="H90" s="328" t="e">
        <f>H60+H71+H83</f>
        <v>#DIV/0!</v>
      </c>
      <c r="I90" s="323" t="s">
        <v>91</v>
      </c>
      <c r="J90" s="323" t="s">
        <v>91</v>
      </c>
    </row>
    <row r="91" ht="25.5" customHeight="1" spans="1:10">
      <c r="A91" s="335"/>
      <c r="B91" s="323"/>
      <c r="C91" s="323"/>
      <c r="D91" s="323" t="s">
        <v>375</v>
      </c>
      <c r="E91" s="337" t="s">
        <v>376</v>
      </c>
      <c r="F91" s="330" t="s">
        <v>554</v>
      </c>
      <c r="G91" s="330" t="s">
        <v>509</v>
      </c>
      <c r="H91" s="328">
        <v>0</v>
      </c>
      <c r="I91" s="323" t="s">
        <v>91</v>
      </c>
      <c r="J91" s="323" t="s">
        <v>91</v>
      </c>
    </row>
    <row r="92" ht="28.5" customHeight="1" spans="1:10">
      <c r="A92" s="335"/>
      <c r="B92" s="323"/>
      <c r="C92" s="323"/>
      <c r="D92" s="323" t="s">
        <v>379</v>
      </c>
      <c r="E92" s="331" t="s">
        <v>379</v>
      </c>
      <c r="F92" s="332" t="s">
        <v>555</v>
      </c>
      <c r="G92" s="332" t="s">
        <v>556</v>
      </c>
      <c r="H92" s="328" t="e">
        <f>IF(H90=0,0,H91/H90*100-100)</f>
        <v>#DIV/0!</v>
      </c>
      <c r="I92" s="323" t="s">
        <v>91</v>
      </c>
      <c r="J92" s="323" t="s">
        <v>91</v>
      </c>
    </row>
  </sheetData>
  <mergeCells count="44">
    <mergeCell ref="B2:J2"/>
    <mergeCell ref="B3:C3"/>
    <mergeCell ref="B4:E4"/>
    <mergeCell ref="H4:J4"/>
    <mergeCell ref="B5:D5"/>
    <mergeCell ref="B6:B17"/>
    <mergeCell ref="B18:B29"/>
    <mergeCell ref="B30:B35"/>
    <mergeCell ref="B36:B37"/>
    <mergeCell ref="B38:B43"/>
    <mergeCell ref="B44:B56"/>
    <mergeCell ref="B57:B62"/>
    <mergeCell ref="B63:B75"/>
    <mergeCell ref="B76:B86"/>
    <mergeCell ref="B87:B92"/>
    <mergeCell ref="C6:C12"/>
    <mergeCell ref="C13:C17"/>
    <mergeCell ref="C18:C24"/>
    <mergeCell ref="C25:C29"/>
    <mergeCell ref="C30:C32"/>
    <mergeCell ref="C33:C35"/>
    <mergeCell ref="C38:C40"/>
    <mergeCell ref="C41:C43"/>
    <mergeCell ref="C44:C53"/>
    <mergeCell ref="C54:C56"/>
    <mergeCell ref="C57:C59"/>
    <mergeCell ref="C60:C62"/>
    <mergeCell ref="C63:C70"/>
    <mergeCell ref="C71:C75"/>
    <mergeCell ref="C76:C82"/>
    <mergeCell ref="C83:C86"/>
    <mergeCell ref="C87:C89"/>
    <mergeCell ref="C90:C92"/>
    <mergeCell ref="D6:D10"/>
    <mergeCell ref="D13:D15"/>
    <mergeCell ref="D18:D22"/>
    <mergeCell ref="D25:D27"/>
    <mergeCell ref="D44:D51"/>
    <mergeCell ref="D63:D68"/>
    <mergeCell ref="D71:D73"/>
    <mergeCell ref="D76:D80"/>
    <mergeCell ref="D83:D84"/>
    <mergeCell ref="F4:F5"/>
    <mergeCell ref="G4:G5"/>
  </mergeCells>
  <printOptions horizontalCentered="1"/>
  <pageMargins left="1.18110236220472" right="1.18110236220472" top="1.18110236220472" bottom="1.18110236220472" header="0.51181" footer="0.51181"/>
  <pageSetup paperSize="9" scale="75" pageOrder="overThenDown" orientation="landscape" errors="blank"/>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zoomScalePageLayoutView="60" workbookViewId="0">
      <pane topLeftCell="D22" activePane="bottomRight" state="frozen"/>
      <selection activeCell="A1" sqref="A1:G1"/>
    </sheetView>
  </sheetViews>
  <sheetFormatPr defaultColWidth="8" defaultRowHeight="13.5" outlineLevelCol="6"/>
  <cols>
    <col min="1" max="1" width="4.875" style="1"/>
    <col min="2" max="2" width="7.45833333333333" style="1"/>
    <col min="3" max="3" width="15.2" style="1"/>
    <col min="4" max="4" width="32.9833333333333" style="1"/>
    <col min="5" max="5" width="5.30833333333333" style="1"/>
    <col min="6" max="6" width="37.575" style="1"/>
    <col min="7" max="7" width="30.2583333333333" style="1"/>
  </cols>
  <sheetData>
    <row r="1" ht="46.5" customHeight="1" spans="1:7">
      <c r="A1" s="292" t="s">
        <v>557</v>
      </c>
      <c r="B1" s="292"/>
      <c r="C1" s="292"/>
      <c r="D1" s="292"/>
      <c r="E1" s="292"/>
      <c r="F1" s="292"/>
      <c r="G1" s="292"/>
    </row>
    <row r="2" ht="27.75" customHeight="1" spans="1:7">
      <c r="A2" s="293" t="s">
        <v>350</v>
      </c>
      <c r="B2" s="293"/>
      <c r="C2" s="293"/>
      <c r="D2" s="293"/>
      <c r="E2" s="293" t="s">
        <v>351</v>
      </c>
      <c r="F2" s="293" t="s">
        <v>352</v>
      </c>
      <c r="G2" s="293" t="s">
        <v>558</v>
      </c>
    </row>
    <row r="3" ht="27.75" customHeight="1" spans="1:7">
      <c r="A3" s="293" t="s">
        <v>354</v>
      </c>
      <c r="B3" s="293"/>
      <c r="C3" s="293"/>
      <c r="D3" s="294" t="s">
        <v>355</v>
      </c>
      <c r="E3" s="293"/>
      <c r="F3" s="293"/>
      <c r="G3" s="293"/>
    </row>
    <row r="4" ht="25.5" customHeight="1" spans="1:7">
      <c r="A4" s="295" t="s">
        <v>559</v>
      </c>
      <c r="B4" s="295" t="s">
        <v>359</v>
      </c>
      <c r="C4" s="293" t="s">
        <v>360</v>
      </c>
      <c r="D4" s="296" t="s">
        <v>361</v>
      </c>
      <c r="E4" s="297" t="s">
        <v>362</v>
      </c>
      <c r="F4" s="297" t="s">
        <v>560</v>
      </c>
      <c r="G4" s="298">
        <f>G5-G7+G9</f>
        <v>0</v>
      </c>
    </row>
    <row r="5" ht="25.5" customHeight="1" spans="1:7">
      <c r="A5" s="293"/>
      <c r="B5" s="293"/>
      <c r="C5" s="293"/>
      <c r="D5" s="294" t="s">
        <v>561</v>
      </c>
      <c r="E5" s="293" t="s">
        <v>365</v>
      </c>
      <c r="F5" s="293" t="s">
        <v>562</v>
      </c>
      <c r="G5" s="298">
        <v>0</v>
      </c>
    </row>
    <row r="6" ht="25.5" customHeight="1" spans="1:7">
      <c r="A6" s="293"/>
      <c r="B6" s="293"/>
      <c r="C6" s="293"/>
      <c r="D6" s="294" t="s">
        <v>563</v>
      </c>
      <c r="E6" s="293" t="s">
        <v>368</v>
      </c>
      <c r="F6" s="293" t="s">
        <v>564</v>
      </c>
      <c r="G6" s="298">
        <v>0</v>
      </c>
    </row>
    <row r="7" ht="25.5" customHeight="1" spans="1:7">
      <c r="A7" s="293"/>
      <c r="B7" s="293"/>
      <c r="C7" s="293"/>
      <c r="D7" s="294" t="s">
        <v>565</v>
      </c>
      <c r="E7" s="293" t="s">
        <v>371</v>
      </c>
      <c r="F7" s="293" t="s">
        <v>566</v>
      </c>
      <c r="G7" s="299">
        <f>G8/0.75</f>
        <v>0</v>
      </c>
    </row>
    <row r="8" ht="25.5" customHeight="1" spans="1:7">
      <c r="A8" s="293"/>
      <c r="B8" s="293"/>
      <c r="C8" s="293"/>
      <c r="D8" s="294" t="s">
        <v>567</v>
      </c>
      <c r="E8" s="293" t="s">
        <v>373</v>
      </c>
      <c r="F8" s="293" t="s">
        <v>366</v>
      </c>
      <c r="G8" s="298">
        <v>0</v>
      </c>
    </row>
    <row r="9" ht="25.5" customHeight="1" spans="1:7">
      <c r="A9" s="293"/>
      <c r="B9" s="293"/>
      <c r="C9" s="293"/>
      <c r="D9" s="294" t="s">
        <v>568</v>
      </c>
      <c r="E9" s="293" t="s">
        <v>569</v>
      </c>
      <c r="F9" s="293" t="s">
        <v>570</v>
      </c>
      <c r="G9" s="299">
        <f>G10/0.75</f>
        <v>0</v>
      </c>
    </row>
    <row r="10" ht="25.5" customHeight="1" spans="1:7">
      <c r="A10" s="293"/>
      <c r="B10" s="293"/>
      <c r="C10" s="293"/>
      <c r="D10" s="294" t="s">
        <v>571</v>
      </c>
      <c r="E10" s="293" t="s">
        <v>572</v>
      </c>
      <c r="F10" s="293" t="s">
        <v>366</v>
      </c>
      <c r="G10" s="298">
        <v>0</v>
      </c>
    </row>
    <row r="11" ht="25.5" customHeight="1" spans="1:7">
      <c r="A11" s="293"/>
      <c r="B11" s="293"/>
      <c r="C11" s="293"/>
      <c r="D11" s="296" t="s">
        <v>573</v>
      </c>
      <c r="E11" s="297" t="s">
        <v>574</v>
      </c>
      <c r="F11" s="297" t="s">
        <v>575</v>
      </c>
      <c r="G11" s="299">
        <f>G5-G7/2+G9/2</f>
        <v>0</v>
      </c>
    </row>
    <row r="12" ht="25.5" customHeight="1" spans="1:7">
      <c r="A12" s="293"/>
      <c r="B12" s="293"/>
      <c r="C12" s="293" t="s">
        <v>375</v>
      </c>
      <c r="D12" s="300" t="s">
        <v>576</v>
      </c>
      <c r="E12" s="301" t="s">
        <v>377</v>
      </c>
      <c r="F12" s="301" t="s">
        <v>577</v>
      </c>
      <c r="G12" s="298">
        <v>0</v>
      </c>
    </row>
    <row r="13" ht="25.5" customHeight="1" spans="1:7">
      <c r="A13" s="293"/>
      <c r="B13" s="293"/>
      <c r="C13" s="293" t="s">
        <v>379</v>
      </c>
      <c r="D13" s="302" t="s">
        <v>379</v>
      </c>
      <c r="E13" s="303" t="s">
        <v>380</v>
      </c>
      <c r="F13" s="303" t="s">
        <v>578</v>
      </c>
      <c r="G13" s="299">
        <f>IF(G11=0,0,G12/G11*100-100)</f>
        <v>0</v>
      </c>
    </row>
    <row r="14" ht="25.5" customHeight="1" spans="1:7">
      <c r="A14" s="293"/>
      <c r="B14" s="295" t="s">
        <v>382</v>
      </c>
      <c r="C14" s="293" t="s">
        <v>360</v>
      </c>
      <c r="D14" s="294" t="s">
        <v>361</v>
      </c>
      <c r="E14" s="293" t="s">
        <v>383</v>
      </c>
      <c r="F14" s="293" t="s">
        <v>579</v>
      </c>
      <c r="G14" s="298">
        <f>G4-G15+G17</f>
        <v>0</v>
      </c>
    </row>
    <row r="15" ht="25.5" customHeight="1" spans="1:7">
      <c r="A15" s="293"/>
      <c r="B15" s="293"/>
      <c r="C15" s="293"/>
      <c r="D15" s="294" t="s">
        <v>580</v>
      </c>
      <c r="E15" s="293" t="s">
        <v>386</v>
      </c>
      <c r="F15" s="293" t="s">
        <v>581</v>
      </c>
      <c r="G15" s="298">
        <f>G4*G16/100</f>
        <v>0</v>
      </c>
    </row>
    <row r="16" ht="25.5" customHeight="1" spans="1:7">
      <c r="A16" s="293"/>
      <c r="B16" s="293"/>
      <c r="C16" s="293"/>
      <c r="D16" s="294" t="s">
        <v>582</v>
      </c>
      <c r="E16" s="293" t="s">
        <v>389</v>
      </c>
      <c r="F16" s="293" t="s">
        <v>583</v>
      </c>
      <c r="G16" s="299">
        <f>IF(G5=0,0,G7/G5*100)</f>
        <v>0</v>
      </c>
    </row>
    <row r="17" ht="25.5" customHeight="1" spans="1:7">
      <c r="A17" s="293"/>
      <c r="B17" s="293"/>
      <c r="C17" s="293"/>
      <c r="D17" s="294" t="s">
        <v>584</v>
      </c>
      <c r="E17" s="293" t="s">
        <v>585</v>
      </c>
      <c r="F17" s="293" t="s">
        <v>586</v>
      </c>
      <c r="G17" s="298">
        <f>(G18/100+1)*G9</f>
        <v>0</v>
      </c>
    </row>
    <row r="18" ht="25.5" customHeight="1" spans="1:7">
      <c r="A18" s="293"/>
      <c r="B18" s="293"/>
      <c r="C18" s="293"/>
      <c r="D18" s="294" t="s">
        <v>587</v>
      </c>
      <c r="E18" s="293" t="s">
        <v>588</v>
      </c>
      <c r="F18" s="293" t="s">
        <v>589</v>
      </c>
      <c r="G18" s="299">
        <f>IF(G19=0,0,G9/G19*100-100)</f>
        <v>0</v>
      </c>
    </row>
    <row r="19" ht="25.5" customHeight="1" spans="1:7">
      <c r="A19" s="293"/>
      <c r="B19" s="293"/>
      <c r="C19" s="293"/>
      <c r="D19" s="294" t="s">
        <v>590</v>
      </c>
      <c r="E19" s="293" t="s">
        <v>591</v>
      </c>
      <c r="F19" s="293" t="s">
        <v>466</v>
      </c>
      <c r="G19" s="298">
        <v>0</v>
      </c>
    </row>
    <row r="20" ht="25.5" customHeight="1" spans="1:7">
      <c r="A20" s="293"/>
      <c r="B20" s="293"/>
      <c r="C20" s="293"/>
      <c r="D20" s="296" t="s">
        <v>592</v>
      </c>
      <c r="E20" s="297" t="s">
        <v>593</v>
      </c>
      <c r="F20" s="297" t="s">
        <v>594</v>
      </c>
      <c r="G20" s="299">
        <f>G4-G15/2+G17/2</f>
        <v>0</v>
      </c>
    </row>
    <row r="21" ht="25.5" customHeight="1" spans="1:7">
      <c r="A21" s="293"/>
      <c r="B21" s="293"/>
      <c r="C21" s="293" t="s">
        <v>375</v>
      </c>
      <c r="D21" s="300" t="s">
        <v>595</v>
      </c>
      <c r="E21" s="301" t="s">
        <v>391</v>
      </c>
      <c r="F21" s="301" t="s">
        <v>577</v>
      </c>
      <c r="G21" s="298">
        <v>0</v>
      </c>
    </row>
    <row r="22" ht="25.5" customHeight="1" spans="1:7">
      <c r="A22" s="293"/>
      <c r="B22" s="293"/>
      <c r="C22" s="293" t="s">
        <v>379</v>
      </c>
      <c r="D22" s="302" t="s">
        <v>379</v>
      </c>
      <c r="E22" s="303" t="s">
        <v>392</v>
      </c>
      <c r="F22" s="303" t="s">
        <v>596</v>
      </c>
      <c r="G22" s="299">
        <f>IF(G20=0,0,G21/G20*100-100)</f>
        <v>0</v>
      </c>
    </row>
    <row r="23" ht="25.5" customHeight="1" spans="1:7">
      <c r="A23" s="304" t="s">
        <v>597</v>
      </c>
      <c r="B23" s="304" t="s">
        <v>359</v>
      </c>
      <c r="C23" s="305" t="s">
        <v>360</v>
      </c>
      <c r="D23" s="306" t="s">
        <v>361</v>
      </c>
      <c r="E23" s="307" t="s">
        <v>395</v>
      </c>
      <c r="F23" s="307" t="s">
        <v>598</v>
      </c>
      <c r="G23" s="308">
        <f>G24+G26</f>
        <v>0</v>
      </c>
    </row>
    <row r="24" ht="25.5" customHeight="1" spans="1:7">
      <c r="A24" s="309"/>
      <c r="B24" s="309"/>
      <c r="C24" s="309"/>
      <c r="D24" s="310" t="s">
        <v>599</v>
      </c>
      <c r="E24" s="309" t="s">
        <v>398</v>
      </c>
      <c r="F24" s="309" t="s">
        <v>600</v>
      </c>
      <c r="G24" s="311">
        <f>IF(G6=0,0,G25/G6/12)</f>
        <v>0</v>
      </c>
    </row>
    <row r="25" ht="25.5" customHeight="1" spans="1:7">
      <c r="A25" s="309"/>
      <c r="B25" s="309"/>
      <c r="C25" s="309"/>
      <c r="D25" s="310" t="s">
        <v>601</v>
      </c>
      <c r="E25" s="309" t="s">
        <v>400</v>
      </c>
      <c r="F25" s="309" t="s">
        <v>602</v>
      </c>
      <c r="G25" s="311">
        <v>0</v>
      </c>
    </row>
    <row r="26" ht="25.5" customHeight="1" spans="1:7">
      <c r="A26" s="309"/>
      <c r="B26" s="309"/>
      <c r="C26" s="309"/>
      <c r="D26" s="310" t="s">
        <v>603</v>
      </c>
      <c r="E26" s="309" t="s">
        <v>403</v>
      </c>
      <c r="F26" s="312" t="s">
        <v>604</v>
      </c>
      <c r="G26" s="313">
        <v>0</v>
      </c>
    </row>
    <row r="27" ht="25.5" customHeight="1" spans="1:7">
      <c r="A27" s="309"/>
      <c r="B27" s="309"/>
      <c r="C27" s="309" t="s">
        <v>375</v>
      </c>
      <c r="D27" s="314" t="s">
        <v>376</v>
      </c>
      <c r="E27" s="315" t="s">
        <v>406</v>
      </c>
      <c r="F27" s="315" t="s">
        <v>605</v>
      </c>
      <c r="G27" s="311">
        <f>IF(G12=0,0,G37/G12/12)</f>
        <v>0</v>
      </c>
    </row>
    <row r="28" ht="25.5" customHeight="1" spans="1:7">
      <c r="A28" s="309"/>
      <c r="B28" s="309"/>
      <c r="C28" s="309" t="s">
        <v>379</v>
      </c>
      <c r="D28" s="316" t="s">
        <v>379</v>
      </c>
      <c r="E28" s="317" t="s">
        <v>407</v>
      </c>
      <c r="F28" s="317" t="s">
        <v>408</v>
      </c>
      <c r="G28" s="311">
        <f>IF(G23=0,0,G27/G23*100-100)</f>
        <v>0</v>
      </c>
    </row>
    <row r="29" ht="25.5" customHeight="1" spans="1:7">
      <c r="A29" s="309"/>
      <c r="B29" s="318" t="s">
        <v>382</v>
      </c>
      <c r="C29" s="309" t="s">
        <v>360</v>
      </c>
      <c r="D29" s="319" t="s">
        <v>361</v>
      </c>
      <c r="E29" s="320" t="s">
        <v>409</v>
      </c>
      <c r="F29" s="320" t="s">
        <v>606</v>
      </c>
      <c r="G29" s="311">
        <f>G23*(1+G30/100)</f>
        <v>0</v>
      </c>
    </row>
    <row r="30" ht="36" customHeight="1" spans="1:7">
      <c r="A30" s="309"/>
      <c r="B30" s="309"/>
      <c r="C30" s="309"/>
      <c r="D30" s="310" t="s">
        <v>607</v>
      </c>
      <c r="E30" s="309" t="s">
        <v>412</v>
      </c>
      <c r="F30" s="321" t="s">
        <v>608</v>
      </c>
      <c r="G30" s="313">
        <f>IF(G43=0,0,4.2)</f>
        <v>0</v>
      </c>
    </row>
    <row r="31" ht="25.5" customHeight="1" spans="1:7">
      <c r="A31" s="309"/>
      <c r="B31" s="309"/>
      <c r="C31" s="309" t="s">
        <v>375</v>
      </c>
      <c r="D31" s="314" t="s">
        <v>376</v>
      </c>
      <c r="E31" s="315" t="s">
        <v>417</v>
      </c>
      <c r="F31" s="315" t="s">
        <v>609</v>
      </c>
      <c r="G31" s="311">
        <f>IF(G21=0,0,G43/G21/12)</f>
        <v>0</v>
      </c>
    </row>
    <row r="32" ht="25.5" customHeight="1" spans="1:7">
      <c r="A32" s="309"/>
      <c r="B32" s="309"/>
      <c r="C32" s="309" t="s">
        <v>379</v>
      </c>
      <c r="D32" s="316" t="s">
        <v>379</v>
      </c>
      <c r="E32" s="317" t="s">
        <v>418</v>
      </c>
      <c r="F32" s="317" t="s">
        <v>419</v>
      </c>
      <c r="G32" s="311">
        <f>IF(G29=0,0,G31/G29*100-100)</f>
        <v>0</v>
      </c>
    </row>
    <row r="33" ht="25.5" customHeight="1" spans="1:7">
      <c r="A33" s="318" t="s">
        <v>610</v>
      </c>
      <c r="B33" s="318" t="s">
        <v>359</v>
      </c>
      <c r="C33" s="309" t="s">
        <v>360</v>
      </c>
      <c r="D33" s="319" t="s">
        <v>361</v>
      </c>
      <c r="E33" s="320" t="s">
        <v>421</v>
      </c>
      <c r="F33" s="320" t="s">
        <v>611</v>
      </c>
      <c r="G33" s="311">
        <f>G34-G35+G36</f>
        <v>0</v>
      </c>
    </row>
    <row r="34" ht="25.5" customHeight="1" spans="1:7">
      <c r="A34" s="309"/>
      <c r="B34" s="309"/>
      <c r="C34" s="309"/>
      <c r="D34" s="310" t="s">
        <v>612</v>
      </c>
      <c r="E34" s="309" t="s">
        <v>613</v>
      </c>
      <c r="F34" s="309" t="s">
        <v>614</v>
      </c>
      <c r="G34" s="311">
        <f>G5*G23*12</f>
        <v>0</v>
      </c>
    </row>
    <row r="35" ht="25.5" customHeight="1" spans="1:7">
      <c r="A35" s="309"/>
      <c r="B35" s="309"/>
      <c r="C35" s="309"/>
      <c r="D35" s="310" t="s">
        <v>615</v>
      </c>
      <c r="E35" s="309" t="s">
        <v>616</v>
      </c>
      <c r="F35" s="309" t="s">
        <v>617</v>
      </c>
      <c r="G35" s="311">
        <f>G7*G23*6</f>
        <v>0</v>
      </c>
    </row>
    <row r="36" ht="25.5" customHeight="1" spans="1:7">
      <c r="A36" s="309"/>
      <c r="B36" s="309"/>
      <c r="C36" s="309"/>
      <c r="D36" s="310" t="s">
        <v>618</v>
      </c>
      <c r="E36" s="309" t="s">
        <v>619</v>
      </c>
      <c r="F36" s="309" t="s">
        <v>620</v>
      </c>
      <c r="G36" s="311">
        <f>G9*G23*6</f>
        <v>0</v>
      </c>
    </row>
    <row r="37" ht="25.5" customHeight="1" spans="1:7">
      <c r="A37" s="309"/>
      <c r="B37" s="309"/>
      <c r="C37" s="309" t="s">
        <v>375</v>
      </c>
      <c r="D37" s="314" t="s">
        <v>621</v>
      </c>
      <c r="E37" s="315" t="s">
        <v>423</v>
      </c>
      <c r="F37" s="315" t="s">
        <v>622</v>
      </c>
      <c r="G37" s="311">
        <v>0</v>
      </c>
    </row>
    <row r="38" ht="25.5" customHeight="1" spans="1:7">
      <c r="A38" s="309"/>
      <c r="B38" s="309"/>
      <c r="C38" s="309" t="s">
        <v>379</v>
      </c>
      <c r="D38" s="316" t="s">
        <v>379</v>
      </c>
      <c r="E38" s="317" t="s">
        <v>425</v>
      </c>
      <c r="F38" s="317" t="s">
        <v>426</v>
      </c>
      <c r="G38" s="311">
        <f>IF(G33=0,0,G37/G33*100-100)</f>
        <v>0</v>
      </c>
    </row>
    <row r="39" ht="25.5" customHeight="1" spans="1:7">
      <c r="A39" s="309"/>
      <c r="B39" s="318" t="s">
        <v>382</v>
      </c>
      <c r="C39" s="309" t="s">
        <v>360</v>
      </c>
      <c r="D39" s="319" t="s">
        <v>361</v>
      </c>
      <c r="E39" s="320" t="s">
        <v>427</v>
      </c>
      <c r="F39" s="320" t="s">
        <v>623</v>
      </c>
      <c r="G39" s="311">
        <f>G40-G41+G42</f>
        <v>0</v>
      </c>
    </row>
    <row r="40" ht="25.5" customHeight="1" spans="1:7">
      <c r="A40" s="309"/>
      <c r="B40" s="309"/>
      <c r="C40" s="309"/>
      <c r="D40" s="310" t="s">
        <v>624</v>
      </c>
      <c r="E40" s="309" t="s">
        <v>625</v>
      </c>
      <c r="F40" s="309" t="s">
        <v>626</v>
      </c>
      <c r="G40" s="311">
        <f>G4*G29*12</f>
        <v>0</v>
      </c>
    </row>
    <row r="41" ht="25.5" customHeight="1" spans="1:7">
      <c r="A41" s="309"/>
      <c r="B41" s="309"/>
      <c r="C41" s="309"/>
      <c r="D41" s="310" t="s">
        <v>627</v>
      </c>
      <c r="E41" s="309" t="s">
        <v>628</v>
      </c>
      <c r="F41" s="309" t="s">
        <v>629</v>
      </c>
      <c r="G41" s="311">
        <f>G15*G29*6</f>
        <v>0</v>
      </c>
    </row>
    <row r="42" ht="25.5" customHeight="1" spans="1:7">
      <c r="A42" s="309"/>
      <c r="B42" s="309"/>
      <c r="C42" s="309"/>
      <c r="D42" s="310" t="s">
        <v>630</v>
      </c>
      <c r="E42" s="309" t="s">
        <v>631</v>
      </c>
      <c r="F42" s="309" t="s">
        <v>632</v>
      </c>
      <c r="G42" s="311">
        <f>G17*G29*6</f>
        <v>0</v>
      </c>
    </row>
    <row r="43" ht="25.5" customHeight="1" spans="1:7">
      <c r="A43" s="309"/>
      <c r="B43" s="309"/>
      <c r="C43" s="309" t="s">
        <v>375</v>
      </c>
      <c r="D43" s="314" t="s">
        <v>621</v>
      </c>
      <c r="E43" s="315" t="s">
        <v>429</v>
      </c>
      <c r="F43" s="315" t="s">
        <v>622</v>
      </c>
      <c r="G43" s="311">
        <v>0</v>
      </c>
    </row>
    <row r="44" ht="25.5" customHeight="1" spans="1:7">
      <c r="A44" s="309"/>
      <c r="B44" s="309"/>
      <c r="C44" s="309" t="s">
        <v>379</v>
      </c>
      <c r="D44" s="316" t="s">
        <v>379</v>
      </c>
      <c r="E44" s="317" t="s">
        <v>431</v>
      </c>
      <c r="F44" s="317" t="s">
        <v>432</v>
      </c>
      <c r="G44" s="311">
        <f>IF(G39=0,0,G43/G39*100-100)</f>
        <v>0</v>
      </c>
    </row>
  </sheetData>
  <mergeCells count="21">
    <mergeCell ref="A1:G1"/>
    <mergeCell ref="A2:D2"/>
    <mergeCell ref="A3:C3"/>
    <mergeCell ref="A4:A22"/>
    <mergeCell ref="A23:A32"/>
    <mergeCell ref="A33:A44"/>
    <mergeCell ref="B4:B13"/>
    <mergeCell ref="B14:B22"/>
    <mergeCell ref="B23:B28"/>
    <mergeCell ref="B29:B32"/>
    <mergeCell ref="B33:B38"/>
    <mergeCell ref="B39:B44"/>
    <mergeCell ref="C4:C11"/>
    <mergeCell ref="C14:C20"/>
    <mergeCell ref="C23:C26"/>
    <mergeCell ref="C29:C30"/>
    <mergeCell ref="C33:C36"/>
    <mergeCell ref="C39:C42"/>
    <mergeCell ref="E2:E3"/>
    <mergeCell ref="F2:F3"/>
    <mergeCell ref="G2:G3"/>
  </mergeCells>
  <printOptions horizontalCentered="1"/>
  <pageMargins left="1.18110236220472" right="1.18110236220472" top="1.18110236220472" bottom="1.18110236220472" header="0.51181" footer="0.51181"/>
  <pageSetup paperSize="9" scale="85" pageOrder="overThenDown" orientation="landscape" errors="blank"/>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8"/>
  <sheetViews>
    <sheetView zoomScalePageLayoutView="60" workbookViewId="0">
      <pane topLeftCell="D123" activePane="bottomRight" state="frozen"/>
      <selection activeCell="A1" sqref="A1:K1"/>
    </sheetView>
  </sheetViews>
  <sheetFormatPr defaultColWidth="8" defaultRowHeight="13.5"/>
  <cols>
    <col min="1" max="1" width="39.725" style="1"/>
    <col min="2" max="2" width="17.7833333333333" style="1"/>
    <col min="3" max="3" width="36.1416666666667" style="1"/>
    <col min="4" max="4" width="25.3833333333333" style="1"/>
    <col min="5" max="5" width="5.45" style="1"/>
    <col min="6" max="6" width="8.74166666666667" style="1"/>
    <col min="7" max="7" width="8.31666666666667" style="1"/>
    <col min="8" max="8" width="6.45" style="1"/>
    <col min="9" max="11" width="37.8583333333333" style="1"/>
  </cols>
  <sheetData>
    <row r="1" ht="36.75" customHeight="1" spans="1:11">
      <c r="A1" s="56" t="s">
        <v>633</v>
      </c>
      <c r="B1" s="255"/>
      <c r="C1" s="56"/>
      <c r="D1" s="56"/>
      <c r="E1" s="56"/>
      <c r="F1" s="56"/>
      <c r="G1" s="56"/>
      <c r="H1" s="196"/>
      <c r="I1" s="56"/>
      <c r="J1" s="56"/>
      <c r="K1" s="56"/>
    </row>
    <row r="2" ht="21.75" customHeight="1" spans="1:11">
      <c r="A2" s="256" t="s">
        <v>634</v>
      </c>
      <c r="B2" s="255"/>
      <c r="C2" s="256"/>
      <c r="D2" s="256"/>
      <c r="E2" s="256"/>
      <c r="F2" s="256"/>
      <c r="G2" s="256"/>
      <c r="H2" s="196"/>
      <c r="I2" s="256"/>
      <c r="J2" s="256"/>
      <c r="K2" s="256"/>
    </row>
    <row r="3" ht="21.75" customHeight="1" spans="1:11">
      <c r="A3" s="197" t="s">
        <v>49</v>
      </c>
      <c r="B3" s="154"/>
      <c r="C3" s="257"/>
      <c r="D3" s="257"/>
      <c r="E3" s="257"/>
      <c r="F3" s="257"/>
      <c r="G3" s="257"/>
      <c r="H3" s="198"/>
      <c r="I3" s="257"/>
      <c r="J3" s="257"/>
      <c r="K3" s="257" t="s">
        <v>635</v>
      </c>
    </row>
    <row r="4" ht="21.75" customHeight="1" spans="1:11">
      <c r="A4" s="199" t="s">
        <v>354</v>
      </c>
      <c r="B4" s="199" t="s">
        <v>636</v>
      </c>
      <c r="C4" s="199" t="s">
        <v>637</v>
      </c>
      <c r="D4" s="199" t="s">
        <v>638</v>
      </c>
      <c r="E4" s="200" t="s">
        <v>639</v>
      </c>
      <c r="F4" s="199" t="s">
        <v>640</v>
      </c>
      <c r="G4" s="199"/>
      <c r="H4" s="200" t="s">
        <v>641</v>
      </c>
      <c r="I4" s="199" t="s">
        <v>642</v>
      </c>
      <c r="J4" s="199" t="s">
        <v>643</v>
      </c>
      <c r="K4" s="199" t="s">
        <v>644</v>
      </c>
    </row>
    <row r="5" ht="21.75" customHeight="1" spans="1:11">
      <c r="A5" s="199"/>
      <c r="B5" s="199"/>
      <c r="C5" s="199"/>
      <c r="D5" s="199"/>
      <c r="E5" s="199"/>
      <c r="F5" s="199" t="s">
        <v>645</v>
      </c>
      <c r="G5" s="199" t="s">
        <v>646</v>
      </c>
      <c r="H5" s="199"/>
      <c r="I5" s="199"/>
      <c r="J5" s="199"/>
      <c r="K5" s="199"/>
    </row>
    <row r="6" ht="21.75" customHeight="1" spans="1:11">
      <c r="A6" s="202" t="s">
        <v>647</v>
      </c>
      <c r="B6" s="258"/>
      <c r="C6" s="202"/>
      <c r="D6" s="202"/>
      <c r="E6" s="202"/>
      <c r="F6" s="202"/>
      <c r="G6" s="202"/>
      <c r="H6" s="234"/>
      <c r="I6" s="202"/>
      <c r="J6" s="202"/>
      <c r="K6" s="202"/>
    </row>
    <row r="7" ht="21.75" customHeight="1" spans="1:11">
      <c r="A7" s="259" t="s">
        <v>648</v>
      </c>
      <c r="B7" s="260" t="s">
        <v>649</v>
      </c>
      <c r="C7" s="206" t="s">
        <v>650</v>
      </c>
      <c r="D7" s="207">
        <v>0</v>
      </c>
      <c r="E7" s="261"/>
      <c r="F7" s="209"/>
      <c r="G7" s="209"/>
      <c r="H7" s="210"/>
      <c r="I7" s="238"/>
      <c r="J7" s="238"/>
      <c r="K7" s="238"/>
    </row>
    <row r="8" ht="21.75" customHeight="1" spans="1:11">
      <c r="A8" s="259"/>
      <c r="B8" s="262"/>
      <c r="C8" s="206" t="s">
        <v>651</v>
      </c>
      <c r="D8" s="207">
        <v>0</v>
      </c>
      <c r="E8" s="208"/>
      <c r="F8" s="209"/>
      <c r="G8" s="209"/>
      <c r="H8" s="210"/>
      <c r="I8" s="238"/>
      <c r="J8" s="238"/>
      <c r="K8" s="238"/>
    </row>
    <row r="9" ht="21.75" customHeight="1" spans="1:11">
      <c r="A9" s="263"/>
      <c r="B9" s="262"/>
      <c r="C9" s="206" t="s">
        <v>652</v>
      </c>
      <c r="D9" s="207">
        <f>D8-D7</f>
        <v>0</v>
      </c>
      <c r="E9" s="208" t="s">
        <v>653</v>
      </c>
      <c r="F9" s="235">
        <v>0</v>
      </c>
      <c r="G9" s="235">
        <v>0</v>
      </c>
      <c r="H9" s="221" t="s">
        <v>654</v>
      </c>
      <c r="I9" s="239"/>
      <c r="J9" s="239"/>
      <c r="K9" s="239"/>
    </row>
    <row r="10" ht="21.75" customHeight="1" spans="1:11">
      <c r="A10" s="43" t="s">
        <v>655</v>
      </c>
      <c r="B10" s="260" t="s">
        <v>656</v>
      </c>
      <c r="C10" s="206" t="s">
        <v>657</v>
      </c>
      <c r="D10" s="207">
        <v>0</v>
      </c>
      <c r="E10" s="261"/>
      <c r="F10" s="261"/>
      <c r="G10" s="264"/>
      <c r="H10" s="41"/>
      <c r="I10" s="41"/>
      <c r="J10" s="41"/>
      <c r="K10" s="41"/>
    </row>
    <row r="11" ht="21.75" customHeight="1" spans="1:11">
      <c r="A11" s="46"/>
      <c r="B11" s="262"/>
      <c r="C11" s="206" t="s">
        <v>658</v>
      </c>
      <c r="D11" s="265">
        <v>0</v>
      </c>
      <c r="E11" s="261"/>
      <c r="F11" s="261"/>
      <c r="G11" s="264"/>
      <c r="H11" s="47"/>
      <c r="I11" s="41"/>
      <c r="J11" s="41"/>
      <c r="K11" s="41"/>
    </row>
    <row r="12" ht="21.75" customHeight="1" spans="1:11">
      <c r="A12" s="46"/>
      <c r="B12" s="262"/>
      <c r="C12" s="217" t="s">
        <v>652</v>
      </c>
      <c r="D12" s="218">
        <f>D11-D10</f>
        <v>0</v>
      </c>
      <c r="E12" s="219" t="s">
        <v>653</v>
      </c>
      <c r="F12" s="248">
        <v>0</v>
      </c>
      <c r="G12" s="248">
        <v>0</v>
      </c>
      <c r="H12" s="244" t="s">
        <v>654</v>
      </c>
      <c r="I12" s="82"/>
      <c r="J12" s="82"/>
      <c r="K12" s="82"/>
    </row>
    <row r="13" ht="21.75" customHeight="1" spans="1:11">
      <c r="A13" s="266" t="s">
        <v>659</v>
      </c>
      <c r="B13" s="260" t="s">
        <v>660</v>
      </c>
      <c r="C13" s="229" t="s">
        <v>661</v>
      </c>
      <c r="D13" s="230">
        <v>0</v>
      </c>
      <c r="E13" s="267"/>
      <c r="F13" s="232"/>
      <c r="G13" s="232"/>
      <c r="H13" s="233"/>
      <c r="I13" s="240"/>
      <c r="J13" s="240"/>
      <c r="K13" s="240"/>
    </row>
    <row r="14" ht="21.75" customHeight="1" spans="1:11">
      <c r="A14" s="259"/>
      <c r="B14" s="262"/>
      <c r="C14" s="206" t="s">
        <v>662</v>
      </c>
      <c r="D14" s="265">
        <v>0</v>
      </c>
      <c r="E14" s="208"/>
      <c r="F14" s="209"/>
      <c r="G14" s="209"/>
      <c r="H14" s="210"/>
      <c r="I14" s="238"/>
      <c r="J14" s="238"/>
      <c r="K14" s="238"/>
    </row>
    <row r="15" ht="21.75" customHeight="1" spans="1:11">
      <c r="A15" s="259"/>
      <c r="B15" s="262"/>
      <c r="C15" s="206" t="s">
        <v>652</v>
      </c>
      <c r="D15" s="207">
        <f>D14-D13</f>
        <v>0</v>
      </c>
      <c r="E15" s="208" t="s">
        <v>653</v>
      </c>
      <c r="F15" s="235">
        <v>0</v>
      </c>
      <c r="G15" s="235">
        <v>0</v>
      </c>
      <c r="H15" s="212" t="s">
        <v>654</v>
      </c>
      <c r="I15" s="238"/>
      <c r="J15" s="238"/>
      <c r="K15" s="238"/>
    </row>
    <row r="16" ht="21.75" customHeight="1" spans="1:11">
      <c r="A16" s="259" t="s">
        <v>663</v>
      </c>
      <c r="B16" s="260" t="s">
        <v>664</v>
      </c>
      <c r="C16" s="206" t="s">
        <v>661</v>
      </c>
      <c r="D16" s="207">
        <v>0</v>
      </c>
      <c r="E16" s="261"/>
      <c r="F16" s="209"/>
      <c r="G16" s="209"/>
      <c r="H16" s="210"/>
      <c r="I16" s="238"/>
      <c r="J16" s="238"/>
      <c r="K16" s="238"/>
    </row>
    <row r="17" ht="21.75" customHeight="1" spans="1:11">
      <c r="A17" s="259"/>
      <c r="B17" s="262"/>
      <c r="C17" s="206" t="s">
        <v>665</v>
      </c>
      <c r="D17" s="265">
        <v>0</v>
      </c>
      <c r="E17" s="208"/>
      <c r="F17" s="209"/>
      <c r="G17" s="209"/>
      <c r="H17" s="210"/>
      <c r="I17" s="238"/>
      <c r="J17" s="238"/>
      <c r="K17" s="238"/>
    </row>
    <row r="18" ht="21.75" customHeight="1" spans="1:11">
      <c r="A18" s="259"/>
      <c r="B18" s="262"/>
      <c r="C18" s="206" t="s">
        <v>652</v>
      </c>
      <c r="D18" s="207">
        <f>D17-D16</f>
        <v>0</v>
      </c>
      <c r="E18" s="208" t="s">
        <v>653</v>
      </c>
      <c r="F18" s="235">
        <v>0</v>
      </c>
      <c r="G18" s="235">
        <v>0</v>
      </c>
      <c r="H18" s="212" t="s">
        <v>654</v>
      </c>
      <c r="I18" s="238"/>
      <c r="J18" s="238"/>
      <c r="K18" s="238"/>
    </row>
    <row r="19" ht="21.75" customHeight="1" spans="1:11">
      <c r="A19" s="259" t="s">
        <v>666</v>
      </c>
      <c r="B19" s="260" t="s">
        <v>667</v>
      </c>
      <c r="C19" s="206" t="s">
        <v>661</v>
      </c>
      <c r="D19" s="207">
        <v>0</v>
      </c>
      <c r="E19" s="261"/>
      <c r="F19" s="209"/>
      <c r="G19" s="209"/>
      <c r="H19" s="210"/>
      <c r="I19" s="238"/>
      <c r="J19" s="238"/>
      <c r="K19" s="238"/>
    </row>
    <row r="20" ht="21.75" customHeight="1" spans="1:11">
      <c r="A20" s="259"/>
      <c r="B20" s="262"/>
      <c r="C20" s="206" t="s">
        <v>668</v>
      </c>
      <c r="D20" s="265">
        <v>0</v>
      </c>
      <c r="E20" s="208"/>
      <c r="F20" s="209"/>
      <c r="G20" s="209"/>
      <c r="H20" s="210"/>
      <c r="I20" s="238"/>
      <c r="J20" s="238"/>
      <c r="K20" s="238"/>
    </row>
    <row r="21" ht="21.75" customHeight="1" spans="1:11">
      <c r="A21" s="259"/>
      <c r="B21" s="262"/>
      <c r="C21" s="206" t="s">
        <v>652</v>
      </c>
      <c r="D21" s="207">
        <f>D20-D19</f>
        <v>0</v>
      </c>
      <c r="E21" s="208" t="s">
        <v>653</v>
      </c>
      <c r="F21" s="235">
        <v>0</v>
      </c>
      <c r="G21" s="235">
        <v>0</v>
      </c>
      <c r="H21" s="212" t="s">
        <v>654</v>
      </c>
      <c r="I21" s="238"/>
      <c r="J21" s="238"/>
      <c r="K21" s="238"/>
    </row>
    <row r="22" ht="21.75" customHeight="1" spans="1:11">
      <c r="A22" s="259" t="s">
        <v>669</v>
      </c>
      <c r="B22" s="260" t="s">
        <v>670</v>
      </c>
      <c r="C22" s="206" t="s">
        <v>661</v>
      </c>
      <c r="D22" s="207">
        <v>0</v>
      </c>
      <c r="E22" s="261"/>
      <c r="F22" s="209"/>
      <c r="G22" s="209"/>
      <c r="H22" s="210"/>
      <c r="I22" s="238"/>
      <c r="J22" s="238"/>
      <c r="K22" s="238"/>
    </row>
    <row r="23" ht="21.75" customHeight="1" spans="1:11">
      <c r="A23" s="259"/>
      <c r="B23" s="262"/>
      <c r="C23" s="206" t="s">
        <v>671</v>
      </c>
      <c r="D23" s="265">
        <v>0</v>
      </c>
      <c r="E23" s="261"/>
      <c r="F23" s="261"/>
      <c r="G23" s="209"/>
      <c r="H23" s="210"/>
      <c r="I23" s="210"/>
      <c r="J23" s="210"/>
      <c r="K23" s="210"/>
    </row>
    <row r="24" ht="21.75" customHeight="1" spans="1:11">
      <c r="A24" s="259"/>
      <c r="B24" s="262"/>
      <c r="C24" s="206" t="s">
        <v>652</v>
      </c>
      <c r="D24" s="207">
        <f>D23-D22</f>
        <v>0</v>
      </c>
      <c r="E24" s="208" t="s">
        <v>653</v>
      </c>
      <c r="F24" s="268">
        <v>0</v>
      </c>
      <c r="G24" s="268">
        <v>0</v>
      </c>
      <c r="H24" s="212" t="s">
        <v>654</v>
      </c>
      <c r="I24" s="238"/>
      <c r="J24" s="238"/>
      <c r="K24" s="238"/>
    </row>
    <row r="25" ht="21.75" customHeight="1" spans="1:11">
      <c r="A25" s="259" t="s">
        <v>672</v>
      </c>
      <c r="B25" s="260" t="s">
        <v>673</v>
      </c>
      <c r="C25" s="206" t="s">
        <v>674</v>
      </c>
      <c r="D25" s="207">
        <v>0</v>
      </c>
      <c r="E25" s="261"/>
      <c r="F25" s="208"/>
      <c r="G25" s="235"/>
      <c r="H25" s="210"/>
      <c r="I25" s="212"/>
      <c r="J25" s="212"/>
      <c r="K25" s="212"/>
    </row>
    <row r="26" ht="21.75" customHeight="1" spans="1:11">
      <c r="A26" s="259"/>
      <c r="B26" s="262"/>
      <c r="C26" s="206" t="s">
        <v>675</v>
      </c>
      <c r="D26" s="207">
        <v>0</v>
      </c>
      <c r="E26" s="208"/>
      <c r="F26" s="209"/>
      <c r="G26" s="209"/>
      <c r="H26" s="210"/>
      <c r="I26" s="238"/>
      <c r="J26" s="238"/>
      <c r="K26" s="238"/>
    </row>
    <row r="27" ht="21.75" customHeight="1" spans="1:11">
      <c r="A27" s="259"/>
      <c r="B27" s="262"/>
      <c r="C27" s="206" t="s">
        <v>652</v>
      </c>
      <c r="D27" s="207">
        <f>D26-D25</f>
        <v>0</v>
      </c>
      <c r="E27" s="208" t="s">
        <v>653</v>
      </c>
      <c r="F27" s="235">
        <v>0</v>
      </c>
      <c r="G27" s="235">
        <v>0</v>
      </c>
      <c r="H27" s="212" t="s">
        <v>654</v>
      </c>
      <c r="I27" s="238"/>
      <c r="J27" s="238"/>
      <c r="K27" s="238"/>
    </row>
    <row r="28" ht="21.75" customHeight="1" spans="1:11">
      <c r="A28" s="202" t="s">
        <v>676</v>
      </c>
      <c r="B28" s="258"/>
      <c r="C28" s="202"/>
      <c r="D28" s="202"/>
      <c r="E28" s="202"/>
      <c r="F28" s="202"/>
      <c r="G28" s="202"/>
      <c r="H28" s="234"/>
      <c r="I28" s="202"/>
      <c r="J28" s="202"/>
      <c r="K28" s="202"/>
    </row>
    <row r="29" ht="21.75" customHeight="1" spans="1:11">
      <c r="A29" s="259" t="s">
        <v>677</v>
      </c>
      <c r="B29" s="269" t="s">
        <v>678</v>
      </c>
      <c r="C29" s="206" t="s">
        <v>679</v>
      </c>
      <c r="D29" s="207">
        <v>0</v>
      </c>
      <c r="E29" s="208"/>
      <c r="F29" s="209"/>
      <c r="G29" s="209"/>
      <c r="H29" s="210"/>
      <c r="I29" s="238"/>
      <c r="J29" s="238"/>
      <c r="K29" s="238"/>
    </row>
    <row r="30" ht="21.75" customHeight="1" spans="1:11">
      <c r="A30" s="259"/>
      <c r="B30" s="262"/>
      <c r="C30" s="206" t="s">
        <v>661</v>
      </c>
      <c r="D30" s="207">
        <v>0</v>
      </c>
      <c r="E30" s="208"/>
      <c r="F30" s="209"/>
      <c r="G30" s="209"/>
      <c r="H30" s="210"/>
      <c r="I30" s="238"/>
      <c r="J30" s="238"/>
      <c r="K30" s="238"/>
    </row>
    <row r="31" ht="21.75" customHeight="1" spans="1:11">
      <c r="A31" s="259"/>
      <c r="B31" s="262"/>
      <c r="C31" s="206" t="s">
        <v>680</v>
      </c>
      <c r="D31" s="207">
        <f>IF(D29=0,0,D30/D29)*100</f>
        <v>0</v>
      </c>
      <c r="E31" s="208" t="s">
        <v>653</v>
      </c>
      <c r="F31" s="211">
        <v>95</v>
      </c>
      <c r="G31" s="211">
        <v>105</v>
      </c>
      <c r="H31" s="212" t="s">
        <v>654</v>
      </c>
      <c r="I31" s="238"/>
      <c r="J31" s="238"/>
      <c r="K31" s="238"/>
    </row>
    <row r="32" ht="21.75" customHeight="1" spans="1:11">
      <c r="A32" s="259" t="s">
        <v>681</v>
      </c>
      <c r="B32" s="269" t="s">
        <v>678</v>
      </c>
      <c r="C32" s="206" t="s">
        <v>679</v>
      </c>
      <c r="D32" s="207">
        <v>0</v>
      </c>
      <c r="E32" s="208"/>
      <c r="F32" s="211"/>
      <c r="G32" s="211"/>
      <c r="H32" s="210"/>
      <c r="I32" s="238"/>
      <c r="J32" s="238"/>
      <c r="K32" s="238"/>
    </row>
    <row r="33" ht="21.75" customHeight="1" spans="1:11">
      <c r="A33" s="259"/>
      <c r="B33" s="262"/>
      <c r="C33" s="206" t="s">
        <v>661</v>
      </c>
      <c r="D33" s="207">
        <v>0</v>
      </c>
      <c r="E33" s="208"/>
      <c r="F33" s="211"/>
      <c r="G33" s="211"/>
      <c r="H33" s="210"/>
      <c r="I33" s="238"/>
      <c r="J33" s="238"/>
      <c r="K33" s="238"/>
    </row>
    <row r="34" ht="21.75" customHeight="1" spans="1:11">
      <c r="A34" s="259"/>
      <c r="B34" s="262"/>
      <c r="C34" s="206" t="s">
        <v>680</v>
      </c>
      <c r="D34" s="207">
        <f>IF(D32=0,0,D33/D32)*100</f>
        <v>0</v>
      </c>
      <c r="E34" s="208" t="s">
        <v>653</v>
      </c>
      <c r="F34" s="211">
        <v>95</v>
      </c>
      <c r="G34" s="211">
        <v>105</v>
      </c>
      <c r="H34" s="212" t="s">
        <v>654</v>
      </c>
      <c r="I34" s="238"/>
      <c r="J34" s="238"/>
      <c r="K34" s="238"/>
    </row>
    <row r="35" ht="21.75" customHeight="1" spans="1:11">
      <c r="A35" s="259" t="s">
        <v>682</v>
      </c>
      <c r="B35" s="269" t="s">
        <v>678</v>
      </c>
      <c r="C35" s="206" t="s">
        <v>679</v>
      </c>
      <c r="D35" s="207">
        <v>0</v>
      </c>
      <c r="E35" s="208"/>
      <c r="F35" s="211"/>
      <c r="G35" s="211"/>
      <c r="H35" s="210"/>
      <c r="I35" s="238"/>
      <c r="J35" s="238"/>
      <c r="K35" s="238"/>
    </row>
    <row r="36" ht="21.75" customHeight="1" spans="1:11">
      <c r="A36" s="259"/>
      <c r="B36" s="262"/>
      <c r="C36" s="206" t="s">
        <v>661</v>
      </c>
      <c r="D36" s="207">
        <v>0</v>
      </c>
      <c r="E36" s="208"/>
      <c r="F36" s="211"/>
      <c r="G36" s="211"/>
      <c r="H36" s="210"/>
      <c r="I36" s="238"/>
      <c r="J36" s="238"/>
      <c r="K36" s="238"/>
    </row>
    <row r="37" ht="21.75" customHeight="1" spans="1:11">
      <c r="A37" s="259"/>
      <c r="B37" s="262"/>
      <c r="C37" s="206" t="s">
        <v>680</v>
      </c>
      <c r="D37" s="207">
        <f>IF(D35=0,0,D36/D35)*100</f>
        <v>0</v>
      </c>
      <c r="E37" s="208" t="s">
        <v>653</v>
      </c>
      <c r="F37" s="211">
        <v>95</v>
      </c>
      <c r="G37" s="211">
        <v>105</v>
      </c>
      <c r="H37" s="212" t="s">
        <v>654</v>
      </c>
      <c r="I37" s="238"/>
      <c r="J37" s="238"/>
      <c r="K37" s="238"/>
    </row>
    <row r="38" ht="21.75" customHeight="1" spans="1:11">
      <c r="A38" s="259" t="s">
        <v>683</v>
      </c>
      <c r="B38" s="269" t="s">
        <v>678</v>
      </c>
      <c r="C38" s="206" t="s">
        <v>679</v>
      </c>
      <c r="D38" s="207">
        <v>0</v>
      </c>
      <c r="E38" s="208"/>
      <c r="F38" s="211"/>
      <c r="G38" s="211"/>
      <c r="H38" s="210"/>
      <c r="I38" s="238"/>
      <c r="J38" s="238"/>
      <c r="K38" s="238"/>
    </row>
    <row r="39" ht="21.75" customHeight="1" spans="1:11">
      <c r="A39" s="259"/>
      <c r="B39" s="262"/>
      <c r="C39" s="206" t="s">
        <v>661</v>
      </c>
      <c r="D39" s="207">
        <v>0</v>
      </c>
      <c r="E39" s="208"/>
      <c r="F39" s="211"/>
      <c r="G39" s="211"/>
      <c r="H39" s="210"/>
      <c r="I39" s="238"/>
      <c r="J39" s="238"/>
      <c r="K39" s="238"/>
    </row>
    <row r="40" ht="21.75" customHeight="1" spans="1:11">
      <c r="A40" s="259"/>
      <c r="B40" s="262"/>
      <c r="C40" s="206" t="s">
        <v>680</v>
      </c>
      <c r="D40" s="207">
        <f>IF(D38=0,0,D39/D38)*100</f>
        <v>0</v>
      </c>
      <c r="E40" s="208" t="s">
        <v>653</v>
      </c>
      <c r="F40" s="211">
        <v>95</v>
      </c>
      <c r="G40" s="211">
        <v>105</v>
      </c>
      <c r="H40" s="212" t="s">
        <v>654</v>
      </c>
      <c r="I40" s="238"/>
      <c r="J40" s="238"/>
      <c r="K40" s="238"/>
    </row>
    <row r="41" ht="21.75" customHeight="1" spans="1:11">
      <c r="A41" s="202" t="s">
        <v>684</v>
      </c>
      <c r="B41" s="258"/>
      <c r="C41" s="202"/>
      <c r="D41" s="202"/>
      <c r="E41" s="202"/>
      <c r="F41" s="202"/>
      <c r="G41" s="202"/>
      <c r="H41" s="234"/>
      <c r="I41" s="202"/>
      <c r="J41" s="202"/>
      <c r="K41" s="202"/>
    </row>
    <row r="42" ht="21.75" customHeight="1" spans="1:11">
      <c r="A42" s="259" t="s">
        <v>685</v>
      </c>
      <c r="B42" s="269" t="s">
        <v>678</v>
      </c>
      <c r="C42" s="206" t="s">
        <v>686</v>
      </c>
      <c r="D42" s="207">
        <v>0</v>
      </c>
      <c r="E42" s="208"/>
      <c r="F42" s="209"/>
      <c r="G42" s="209"/>
      <c r="H42" s="210"/>
      <c r="I42" s="238"/>
      <c r="J42" s="238"/>
      <c r="K42" s="238"/>
    </row>
    <row r="43" ht="21.75" customHeight="1" spans="1:11">
      <c r="A43" s="259"/>
      <c r="B43" s="262"/>
      <c r="C43" s="206" t="s">
        <v>661</v>
      </c>
      <c r="D43" s="207">
        <v>0</v>
      </c>
      <c r="E43" s="208"/>
      <c r="F43" s="209"/>
      <c r="G43" s="209"/>
      <c r="H43" s="210"/>
      <c r="I43" s="238"/>
      <c r="J43" s="238"/>
      <c r="K43" s="238"/>
    </row>
    <row r="44" ht="21.75" customHeight="1" spans="1:11">
      <c r="A44" s="259"/>
      <c r="B44" s="262"/>
      <c r="C44" s="206" t="s">
        <v>687</v>
      </c>
      <c r="D44" s="207">
        <f>IF(D43=0,0,D42/D43)*100</f>
        <v>0</v>
      </c>
      <c r="E44" s="208" t="s">
        <v>653</v>
      </c>
      <c r="F44" s="211">
        <v>65</v>
      </c>
      <c r="G44" s="211">
        <v>80</v>
      </c>
      <c r="H44" s="212" t="s">
        <v>654</v>
      </c>
      <c r="I44" s="238"/>
      <c r="J44" s="238"/>
      <c r="K44" s="238"/>
    </row>
    <row r="45" ht="21.75" customHeight="1" spans="1:11">
      <c r="A45" s="259" t="s">
        <v>688</v>
      </c>
      <c r="B45" s="269" t="s">
        <v>678</v>
      </c>
      <c r="C45" s="206" t="s">
        <v>686</v>
      </c>
      <c r="D45" s="207">
        <v>0</v>
      </c>
      <c r="E45" s="208"/>
      <c r="F45" s="209"/>
      <c r="G45" s="209"/>
      <c r="H45" s="210"/>
      <c r="I45" s="238"/>
      <c r="J45" s="238"/>
      <c r="K45" s="238"/>
    </row>
    <row r="46" ht="21.75" customHeight="1" spans="1:11">
      <c r="A46" s="259"/>
      <c r="B46" s="262"/>
      <c r="C46" s="206" t="s">
        <v>359</v>
      </c>
      <c r="D46" s="207">
        <v>0</v>
      </c>
      <c r="E46" s="208"/>
      <c r="F46" s="209"/>
      <c r="G46" s="209"/>
      <c r="H46" s="210"/>
      <c r="I46" s="238"/>
      <c r="J46" s="238"/>
      <c r="K46" s="238"/>
    </row>
    <row r="47" ht="21.75" customHeight="1" spans="1:11">
      <c r="A47" s="259"/>
      <c r="B47" s="262"/>
      <c r="C47" s="206" t="s">
        <v>687</v>
      </c>
      <c r="D47" s="207">
        <f>IF(D46=0,0,D45/D46)*100</f>
        <v>0</v>
      </c>
      <c r="E47" s="208" t="s">
        <v>653</v>
      </c>
      <c r="F47" s="211">
        <v>75</v>
      </c>
      <c r="G47" s="211">
        <v>100</v>
      </c>
      <c r="H47" s="212" t="s">
        <v>654</v>
      </c>
      <c r="I47" s="238"/>
      <c r="J47" s="238"/>
      <c r="K47" s="238"/>
    </row>
    <row r="48" ht="21.75" customHeight="1" spans="1:11">
      <c r="A48" s="259" t="s">
        <v>689</v>
      </c>
      <c r="B48" s="269" t="s">
        <v>678</v>
      </c>
      <c r="C48" s="206" t="s">
        <v>686</v>
      </c>
      <c r="D48" s="207">
        <v>0</v>
      </c>
      <c r="E48" s="208"/>
      <c r="F48" s="209"/>
      <c r="G48" s="209"/>
      <c r="H48" s="210"/>
      <c r="I48" s="238"/>
      <c r="J48" s="238"/>
      <c r="K48" s="238"/>
    </row>
    <row r="49" ht="21.75" customHeight="1" spans="1:11">
      <c r="A49" s="259"/>
      <c r="B49" s="262"/>
      <c r="C49" s="206" t="s">
        <v>661</v>
      </c>
      <c r="D49" s="207">
        <v>0</v>
      </c>
      <c r="E49" s="208"/>
      <c r="F49" s="209"/>
      <c r="G49" s="209"/>
      <c r="H49" s="210"/>
      <c r="I49" s="238"/>
      <c r="J49" s="238"/>
      <c r="K49" s="238"/>
    </row>
    <row r="50" ht="21.75" customHeight="1" spans="1:11">
      <c r="A50" s="259"/>
      <c r="B50" s="262"/>
      <c r="C50" s="206" t="s">
        <v>687</v>
      </c>
      <c r="D50" s="207">
        <f>IF(D49=0,0,D48/D49)*100</f>
        <v>0</v>
      </c>
      <c r="E50" s="208" t="s">
        <v>653</v>
      </c>
      <c r="F50" s="211">
        <v>65</v>
      </c>
      <c r="G50" s="211">
        <v>80</v>
      </c>
      <c r="H50" s="212" t="s">
        <v>654</v>
      </c>
      <c r="I50" s="238"/>
      <c r="J50" s="238"/>
      <c r="K50" s="238"/>
    </row>
    <row r="51" ht="21.75" customHeight="1" spans="1:11">
      <c r="A51" s="259" t="s">
        <v>690</v>
      </c>
      <c r="B51" s="269" t="s">
        <v>678</v>
      </c>
      <c r="C51" s="206" t="s">
        <v>686</v>
      </c>
      <c r="D51" s="207">
        <v>0</v>
      </c>
      <c r="E51" s="208"/>
      <c r="F51" s="209"/>
      <c r="G51" s="209"/>
      <c r="H51" s="210"/>
      <c r="I51" s="238"/>
      <c r="J51" s="238"/>
      <c r="K51" s="238"/>
    </row>
    <row r="52" ht="21.75" customHeight="1" spans="1:11">
      <c r="A52" s="259"/>
      <c r="B52" s="262"/>
      <c r="C52" s="206" t="s">
        <v>661</v>
      </c>
      <c r="D52" s="207">
        <v>0</v>
      </c>
      <c r="E52" s="208"/>
      <c r="F52" s="209"/>
      <c r="G52" s="209"/>
      <c r="H52" s="210"/>
      <c r="I52" s="238"/>
      <c r="J52" s="238"/>
      <c r="K52" s="238"/>
    </row>
    <row r="53" ht="21.75" customHeight="1" spans="1:11">
      <c r="A53" s="259"/>
      <c r="B53" s="262"/>
      <c r="C53" s="206" t="s">
        <v>687</v>
      </c>
      <c r="D53" s="207">
        <f>IF(D52=0,0,D51/D52*100)</f>
        <v>0</v>
      </c>
      <c r="E53" s="208"/>
      <c r="F53" s="209"/>
      <c r="G53" s="209"/>
      <c r="H53" s="210"/>
      <c r="I53" s="238"/>
      <c r="J53" s="238"/>
      <c r="K53" s="238"/>
    </row>
    <row r="54" ht="21.75" customHeight="1" spans="1:11">
      <c r="A54" s="259" t="s">
        <v>691</v>
      </c>
      <c r="B54" s="269" t="s">
        <v>678</v>
      </c>
      <c r="C54" s="206" t="s">
        <v>686</v>
      </c>
      <c r="D54" s="247">
        <v>0</v>
      </c>
      <c r="E54" s="208"/>
      <c r="F54" s="209"/>
      <c r="G54" s="209"/>
      <c r="H54" s="210"/>
      <c r="I54" s="238"/>
      <c r="J54" s="238"/>
      <c r="K54" s="238"/>
    </row>
    <row r="55" ht="21.75" customHeight="1" spans="1:11">
      <c r="A55" s="259"/>
      <c r="B55" s="262"/>
      <c r="C55" s="206" t="s">
        <v>661</v>
      </c>
      <c r="D55" s="247">
        <v>0</v>
      </c>
      <c r="E55" s="208"/>
      <c r="F55" s="209"/>
      <c r="G55" s="209"/>
      <c r="H55" s="210"/>
      <c r="I55" s="238"/>
      <c r="J55" s="238"/>
      <c r="K55" s="238"/>
    </row>
    <row r="56" ht="21.75" customHeight="1" spans="1:11">
      <c r="A56" s="259"/>
      <c r="B56" s="262"/>
      <c r="C56" s="206" t="s">
        <v>687</v>
      </c>
      <c r="D56" s="207">
        <f>IF(D55=0,0,D54/D55*100)</f>
        <v>0</v>
      </c>
      <c r="E56" s="208" t="s">
        <v>653</v>
      </c>
      <c r="F56" s="211">
        <v>90</v>
      </c>
      <c r="G56" s="211">
        <v>105</v>
      </c>
      <c r="H56" s="212" t="s">
        <v>654</v>
      </c>
      <c r="I56" s="238"/>
      <c r="J56" s="238"/>
      <c r="K56" s="238"/>
    </row>
    <row r="57" ht="21.75" customHeight="1" spans="1:11">
      <c r="A57" s="259" t="s">
        <v>692</v>
      </c>
      <c r="B57" s="269" t="s">
        <v>678</v>
      </c>
      <c r="C57" s="206" t="s">
        <v>686</v>
      </c>
      <c r="D57" s="247">
        <v>0</v>
      </c>
      <c r="E57" s="208"/>
      <c r="F57" s="209"/>
      <c r="G57" s="209"/>
      <c r="H57" s="210"/>
      <c r="I57" s="238"/>
      <c r="J57" s="238"/>
      <c r="K57" s="238"/>
    </row>
    <row r="58" ht="21.75" customHeight="1" spans="1:11">
      <c r="A58" s="259"/>
      <c r="B58" s="262"/>
      <c r="C58" s="206" t="s">
        <v>661</v>
      </c>
      <c r="D58" s="247">
        <v>0</v>
      </c>
      <c r="E58" s="208"/>
      <c r="F58" s="209"/>
      <c r="G58" s="209"/>
      <c r="H58" s="210"/>
      <c r="I58" s="238"/>
      <c r="J58" s="238"/>
      <c r="K58" s="238"/>
    </row>
    <row r="59" ht="21.75" customHeight="1" spans="1:11">
      <c r="A59" s="259"/>
      <c r="B59" s="262"/>
      <c r="C59" s="206" t="s">
        <v>687</v>
      </c>
      <c r="D59" s="207">
        <f>IF(D58=0,0,D57/D58*100)</f>
        <v>0</v>
      </c>
      <c r="E59" s="208" t="s">
        <v>653</v>
      </c>
      <c r="F59" s="211">
        <v>90</v>
      </c>
      <c r="G59" s="211">
        <v>105</v>
      </c>
      <c r="H59" s="212" t="s">
        <v>654</v>
      </c>
      <c r="I59" s="238"/>
      <c r="J59" s="238"/>
      <c r="K59" s="238"/>
    </row>
    <row r="60" ht="21.75" customHeight="1" spans="1:11">
      <c r="A60" s="259" t="s">
        <v>693</v>
      </c>
      <c r="B60" s="269" t="s">
        <v>678</v>
      </c>
      <c r="C60" s="206" t="s">
        <v>686</v>
      </c>
      <c r="D60" s="207">
        <v>0</v>
      </c>
      <c r="E60" s="208"/>
      <c r="F60" s="209"/>
      <c r="G60" s="209"/>
      <c r="H60" s="210"/>
      <c r="I60" s="238"/>
      <c r="J60" s="238"/>
      <c r="K60" s="238"/>
    </row>
    <row r="61" ht="21.75" customHeight="1" spans="1:11">
      <c r="A61" s="259"/>
      <c r="B61" s="262"/>
      <c r="C61" s="206" t="s">
        <v>661</v>
      </c>
      <c r="D61" s="247">
        <v>0</v>
      </c>
      <c r="E61" s="208"/>
      <c r="F61" s="209"/>
      <c r="G61" s="209"/>
      <c r="H61" s="210"/>
      <c r="I61" s="238"/>
      <c r="J61" s="238"/>
      <c r="K61" s="238"/>
    </row>
    <row r="62" ht="21.75" customHeight="1" spans="1:11">
      <c r="A62" s="259"/>
      <c r="B62" s="262"/>
      <c r="C62" s="206" t="s">
        <v>687</v>
      </c>
      <c r="D62" s="247">
        <f>IF(D61=0,0,D60/D61*100)</f>
        <v>0</v>
      </c>
      <c r="E62" s="208" t="s">
        <v>653</v>
      </c>
      <c r="F62" s="211">
        <v>90</v>
      </c>
      <c r="G62" s="211">
        <v>105</v>
      </c>
      <c r="H62" s="212" t="s">
        <v>654</v>
      </c>
      <c r="I62" s="238"/>
      <c r="J62" s="238"/>
      <c r="K62" s="238"/>
    </row>
    <row r="63" ht="21.75" customHeight="1" spans="1:11">
      <c r="A63" s="259" t="s">
        <v>694</v>
      </c>
      <c r="B63" s="269" t="s">
        <v>678</v>
      </c>
      <c r="C63" s="206" t="s">
        <v>686</v>
      </c>
      <c r="D63" s="247">
        <v>0</v>
      </c>
      <c r="E63" s="208"/>
      <c r="F63" s="209"/>
      <c r="G63" s="209"/>
      <c r="H63" s="210"/>
      <c r="I63" s="238"/>
      <c r="J63" s="238"/>
      <c r="K63" s="238"/>
    </row>
    <row r="64" ht="21.75" customHeight="1" spans="1:11">
      <c r="A64" s="259"/>
      <c r="B64" s="262"/>
      <c r="C64" s="206" t="s">
        <v>661</v>
      </c>
      <c r="D64" s="247">
        <v>0</v>
      </c>
      <c r="E64" s="208"/>
      <c r="F64" s="209"/>
      <c r="G64" s="209"/>
      <c r="H64" s="210"/>
      <c r="I64" s="238"/>
      <c r="J64" s="238"/>
      <c r="K64" s="238"/>
    </row>
    <row r="65" ht="21.75" customHeight="1" spans="1:11">
      <c r="A65" s="259"/>
      <c r="B65" s="262"/>
      <c r="C65" s="206" t="s">
        <v>687</v>
      </c>
      <c r="D65" s="207">
        <f>IF(D64=0,0,D63/D64)*100</f>
        <v>0</v>
      </c>
      <c r="E65" s="208" t="s">
        <v>653</v>
      </c>
      <c r="F65" s="211">
        <v>100</v>
      </c>
      <c r="G65" s="211">
        <v>120</v>
      </c>
      <c r="H65" s="212" t="s">
        <v>654</v>
      </c>
      <c r="I65" s="238"/>
      <c r="J65" s="238"/>
      <c r="K65" s="238"/>
    </row>
    <row r="66" ht="21.75" customHeight="1" spans="1:11">
      <c r="A66" s="259" t="s">
        <v>695</v>
      </c>
      <c r="B66" s="269" t="s">
        <v>678</v>
      </c>
      <c r="C66" s="206" t="s">
        <v>686</v>
      </c>
      <c r="D66" s="247">
        <v>0</v>
      </c>
      <c r="E66" s="208"/>
      <c r="F66" s="209"/>
      <c r="G66" s="209"/>
      <c r="H66" s="210"/>
      <c r="I66" s="238"/>
      <c r="J66" s="238"/>
      <c r="K66" s="238"/>
    </row>
    <row r="67" ht="21.75" customHeight="1" spans="1:11">
      <c r="A67" s="259"/>
      <c r="B67" s="262"/>
      <c r="C67" s="206" t="s">
        <v>661</v>
      </c>
      <c r="D67" s="247">
        <v>0</v>
      </c>
      <c r="E67" s="208"/>
      <c r="F67" s="209"/>
      <c r="G67" s="209"/>
      <c r="H67" s="210"/>
      <c r="I67" s="238"/>
      <c r="J67" s="238"/>
      <c r="K67" s="238"/>
    </row>
    <row r="68" ht="21.75" customHeight="1" spans="1:11">
      <c r="A68" s="259"/>
      <c r="B68" s="262"/>
      <c r="C68" s="206" t="s">
        <v>687</v>
      </c>
      <c r="D68" s="207">
        <f>IF(D67=0,0,D66/D67*100)</f>
        <v>0</v>
      </c>
      <c r="E68" s="208" t="s">
        <v>653</v>
      </c>
      <c r="F68" s="211">
        <v>90</v>
      </c>
      <c r="G68" s="211">
        <v>105</v>
      </c>
      <c r="H68" s="212" t="s">
        <v>654</v>
      </c>
      <c r="I68" s="238"/>
      <c r="J68" s="238"/>
      <c r="K68" s="238"/>
    </row>
    <row r="69" ht="21.75" customHeight="1" spans="1:11">
      <c r="A69" s="259" t="s">
        <v>696</v>
      </c>
      <c r="B69" s="269" t="s">
        <v>678</v>
      </c>
      <c r="C69" s="206" t="s">
        <v>686</v>
      </c>
      <c r="D69" s="247">
        <v>0</v>
      </c>
      <c r="E69" s="208"/>
      <c r="F69" s="209"/>
      <c r="G69" s="209"/>
      <c r="H69" s="210"/>
      <c r="I69" s="238"/>
      <c r="J69" s="238"/>
      <c r="K69" s="238"/>
    </row>
    <row r="70" ht="21.75" customHeight="1" spans="1:11">
      <c r="A70" s="259"/>
      <c r="B70" s="262"/>
      <c r="C70" s="206" t="s">
        <v>661</v>
      </c>
      <c r="D70" s="247">
        <v>0</v>
      </c>
      <c r="E70" s="208"/>
      <c r="F70" s="209"/>
      <c r="G70" s="209"/>
      <c r="H70" s="210"/>
      <c r="I70" s="238"/>
      <c r="J70" s="238"/>
      <c r="K70" s="238"/>
    </row>
    <row r="71" ht="21.75" customHeight="1" spans="1:11">
      <c r="A71" s="259"/>
      <c r="B71" s="262"/>
      <c r="C71" s="206" t="s">
        <v>687</v>
      </c>
      <c r="D71" s="207">
        <f>IF(D70=0,0,D69/D70)*100</f>
        <v>0</v>
      </c>
      <c r="E71" s="208" t="s">
        <v>653</v>
      </c>
      <c r="F71" s="211">
        <v>65</v>
      </c>
      <c r="G71" s="211">
        <v>80</v>
      </c>
      <c r="H71" s="212" t="s">
        <v>654</v>
      </c>
      <c r="I71" s="238"/>
      <c r="J71" s="238"/>
      <c r="K71" s="238"/>
    </row>
    <row r="72" ht="21.75" customHeight="1" spans="1:11">
      <c r="A72" s="259" t="s">
        <v>697</v>
      </c>
      <c r="B72" s="269" t="s">
        <v>678</v>
      </c>
      <c r="C72" s="206" t="s">
        <v>686</v>
      </c>
      <c r="D72" s="207">
        <v>0</v>
      </c>
      <c r="E72" s="208"/>
      <c r="F72" s="209"/>
      <c r="G72" s="209"/>
      <c r="H72" s="210"/>
      <c r="I72" s="238"/>
      <c r="J72" s="238"/>
      <c r="K72" s="238"/>
    </row>
    <row r="73" ht="21.75" customHeight="1" spans="1:11">
      <c r="A73" s="259"/>
      <c r="B73" s="262"/>
      <c r="C73" s="206" t="s">
        <v>661</v>
      </c>
      <c r="D73" s="207">
        <v>0</v>
      </c>
      <c r="E73" s="208"/>
      <c r="F73" s="209"/>
      <c r="G73" s="209"/>
      <c r="H73" s="210"/>
      <c r="I73" s="238"/>
      <c r="J73" s="238"/>
      <c r="K73" s="238"/>
    </row>
    <row r="74" ht="21.75" customHeight="1" spans="1:11">
      <c r="A74" s="259"/>
      <c r="B74" s="262"/>
      <c r="C74" s="206" t="s">
        <v>687</v>
      </c>
      <c r="D74" s="207">
        <f>IF(D73=0,0,D72/D73*100)</f>
        <v>0</v>
      </c>
      <c r="E74" s="208" t="s">
        <v>653</v>
      </c>
      <c r="F74" s="211">
        <v>65</v>
      </c>
      <c r="G74" s="211">
        <v>80</v>
      </c>
      <c r="H74" s="212" t="s">
        <v>654</v>
      </c>
      <c r="I74" s="238"/>
      <c r="J74" s="238"/>
      <c r="K74" s="238"/>
    </row>
    <row r="75" ht="21.75" customHeight="1" spans="1:11">
      <c r="A75" s="259" t="s">
        <v>698</v>
      </c>
      <c r="B75" s="269" t="s">
        <v>678</v>
      </c>
      <c r="C75" s="206" t="s">
        <v>686</v>
      </c>
      <c r="D75" s="207">
        <v>0</v>
      </c>
      <c r="E75" s="208"/>
      <c r="F75" s="209"/>
      <c r="G75" s="209"/>
      <c r="H75" s="210"/>
      <c r="I75" s="238"/>
      <c r="J75" s="238"/>
      <c r="K75" s="238"/>
    </row>
    <row r="76" ht="21.75" customHeight="1" spans="1:11">
      <c r="A76" s="259"/>
      <c r="B76" s="262"/>
      <c r="C76" s="206" t="s">
        <v>661</v>
      </c>
      <c r="D76" s="207">
        <v>0</v>
      </c>
      <c r="E76" s="208"/>
      <c r="F76" s="209"/>
      <c r="G76" s="209"/>
      <c r="H76" s="210"/>
      <c r="I76" s="238"/>
      <c r="J76" s="238"/>
      <c r="K76" s="238"/>
    </row>
    <row r="77" ht="21.75" customHeight="1" spans="1:11">
      <c r="A77" s="259"/>
      <c r="B77" s="262"/>
      <c r="C77" s="206" t="s">
        <v>687</v>
      </c>
      <c r="D77" s="207">
        <f>IF(D76=0,0,D75/D76*100)</f>
        <v>0</v>
      </c>
      <c r="E77" s="208" t="s">
        <v>653</v>
      </c>
      <c r="F77" s="211">
        <v>90</v>
      </c>
      <c r="G77" s="211">
        <v>105</v>
      </c>
      <c r="H77" s="221" t="s">
        <v>654</v>
      </c>
      <c r="I77" s="239"/>
      <c r="J77" s="239"/>
      <c r="K77" s="239"/>
    </row>
    <row r="78" ht="21.75" customHeight="1" spans="1:11">
      <c r="A78" s="270" t="s">
        <v>699</v>
      </c>
      <c r="B78" s="269" t="s">
        <v>678</v>
      </c>
      <c r="C78" s="206" t="s">
        <v>686</v>
      </c>
      <c r="D78" s="207">
        <v>0</v>
      </c>
      <c r="E78" s="208"/>
      <c r="F78" s="209"/>
      <c r="G78" s="271"/>
      <c r="H78" s="41"/>
      <c r="I78" s="41"/>
      <c r="J78" s="41"/>
      <c r="K78" s="41"/>
    </row>
    <row r="79" ht="21.75" customHeight="1" spans="1:11">
      <c r="A79" s="272"/>
      <c r="B79" s="262"/>
      <c r="C79" s="206" t="s">
        <v>661</v>
      </c>
      <c r="D79" s="207">
        <v>0</v>
      </c>
      <c r="E79" s="208"/>
      <c r="F79" s="209"/>
      <c r="G79" s="271"/>
      <c r="H79" s="47"/>
      <c r="I79" s="47"/>
      <c r="J79" s="47"/>
      <c r="K79" s="47"/>
    </row>
    <row r="80" ht="21.75" customHeight="1" spans="1:11">
      <c r="A80" s="273"/>
      <c r="B80" s="262"/>
      <c r="C80" s="206" t="s">
        <v>687</v>
      </c>
      <c r="D80" s="207">
        <f>IF(D79=0,0,D78/D79*100)</f>
        <v>0</v>
      </c>
      <c r="E80" s="208" t="s">
        <v>653</v>
      </c>
      <c r="F80" s="211">
        <v>90</v>
      </c>
      <c r="G80" s="211">
        <v>105</v>
      </c>
      <c r="H80" s="221" t="s">
        <v>654</v>
      </c>
      <c r="I80" s="239"/>
      <c r="J80" s="239"/>
      <c r="K80" s="239"/>
    </row>
    <row r="81" ht="21.75" customHeight="1" spans="1:11">
      <c r="A81" s="259" t="s">
        <v>700</v>
      </c>
      <c r="B81" s="269" t="s">
        <v>678</v>
      </c>
      <c r="C81" s="206" t="s">
        <v>686</v>
      </c>
      <c r="D81" s="207">
        <v>0</v>
      </c>
      <c r="E81" s="208"/>
      <c r="F81" s="209"/>
      <c r="G81" s="209"/>
      <c r="H81" s="233"/>
      <c r="I81" s="240"/>
      <c r="J81" s="240"/>
      <c r="K81" s="240"/>
    </row>
    <row r="82" ht="21.75" customHeight="1" spans="1:11">
      <c r="A82" s="259"/>
      <c r="B82" s="262"/>
      <c r="C82" s="206" t="s">
        <v>661</v>
      </c>
      <c r="D82" s="207">
        <v>0</v>
      </c>
      <c r="E82" s="208"/>
      <c r="F82" s="209"/>
      <c r="G82" s="209"/>
      <c r="H82" s="210"/>
      <c r="I82" s="238"/>
      <c r="J82" s="238"/>
      <c r="K82" s="238"/>
    </row>
    <row r="83" ht="21.75" customHeight="1" spans="1:11">
      <c r="A83" s="259"/>
      <c r="B83" s="262"/>
      <c r="C83" s="206" t="s">
        <v>687</v>
      </c>
      <c r="D83" s="207">
        <f>IF(D82=0,0,D81/D82*100)</f>
        <v>0</v>
      </c>
      <c r="E83" s="208" t="s">
        <v>653</v>
      </c>
      <c r="F83" s="211">
        <v>65</v>
      </c>
      <c r="G83" s="211">
        <v>80</v>
      </c>
      <c r="H83" s="212" t="s">
        <v>654</v>
      </c>
      <c r="I83" s="238"/>
      <c r="J83" s="238"/>
      <c r="K83" s="238"/>
    </row>
    <row r="84" ht="21.75" customHeight="1" spans="1:11">
      <c r="A84" s="274" t="s">
        <v>701</v>
      </c>
      <c r="B84" s="269" t="s">
        <v>678</v>
      </c>
      <c r="C84" s="206" t="s">
        <v>686</v>
      </c>
      <c r="D84" s="207">
        <v>0</v>
      </c>
      <c r="E84" s="208"/>
      <c r="F84" s="209"/>
      <c r="G84" s="209"/>
      <c r="H84" s="210"/>
      <c r="I84" s="238"/>
      <c r="J84" s="238"/>
      <c r="K84" s="238"/>
    </row>
    <row r="85" ht="21.75" customHeight="1" spans="1:11">
      <c r="A85" s="274"/>
      <c r="B85" s="262"/>
      <c r="C85" s="206" t="s">
        <v>661</v>
      </c>
      <c r="D85" s="207">
        <v>0</v>
      </c>
      <c r="E85" s="208"/>
      <c r="F85" s="209"/>
      <c r="G85" s="209"/>
      <c r="H85" s="210"/>
      <c r="I85" s="238"/>
      <c r="J85" s="238"/>
      <c r="K85" s="238"/>
    </row>
    <row r="86" ht="21.75" customHeight="1" spans="1:11">
      <c r="A86" s="274"/>
      <c r="B86" s="262"/>
      <c r="C86" s="206" t="s">
        <v>687</v>
      </c>
      <c r="D86" s="207">
        <f>IF(D85=0,0,D84/D85*100)</f>
        <v>0</v>
      </c>
      <c r="E86" s="208" t="s">
        <v>653</v>
      </c>
      <c r="F86" s="211">
        <v>65</v>
      </c>
      <c r="G86" s="211">
        <v>80</v>
      </c>
      <c r="H86" s="212" t="s">
        <v>654</v>
      </c>
      <c r="I86" s="238"/>
      <c r="J86" s="238"/>
      <c r="K86" s="238"/>
    </row>
    <row r="87" ht="21.75" customHeight="1" spans="1:11">
      <c r="A87" s="202" t="s">
        <v>702</v>
      </c>
      <c r="B87" s="258"/>
      <c r="C87" s="202"/>
      <c r="D87" s="202"/>
      <c r="E87" s="202"/>
      <c r="F87" s="202"/>
      <c r="G87" s="202"/>
      <c r="H87" s="234"/>
      <c r="I87" s="202"/>
      <c r="J87" s="202"/>
      <c r="K87" s="202"/>
    </row>
    <row r="88" ht="21.75" customHeight="1" spans="1:11">
      <c r="A88" s="259" t="s">
        <v>703</v>
      </c>
      <c r="B88" s="260" t="s">
        <v>704</v>
      </c>
      <c r="C88" s="206" t="s">
        <v>705</v>
      </c>
      <c r="D88" s="207">
        <v>0</v>
      </c>
      <c r="E88" s="208"/>
      <c r="F88" s="209"/>
      <c r="G88" s="209"/>
      <c r="H88" s="210"/>
      <c r="I88" s="238"/>
      <c r="J88" s="238"/>
      <c r="K88" s="238"/>
    </row>
    <row r="89" ht="21.75" customHeight="1" spans="1:11">
      <c r="A89" s="259"/>
      <c r="B89" s="262"/>
      <c r="C89" s="206" t="s">
        <v>661</v>
      </c>
      <c r="D89" s="207">
        <v>0</v>
      </c>
      <c r="E89" s="208"/>
      <c r="F89" s="209"/>
      <c r="G89" s="209"/>
      <c r="H89" s="210"/>
      <c r="I89" s="238"/>
      <c r="J89" s="238"/>
      <c r="K89" s="238"/>
    </row>
    <row r="90" ht="21.75" customHeight="1" spans="1:11">
      <c r="A90" s="259"/>
      <c r="B90" s="262"/>
      <c r="C90" s="206" t="s">
        <v>706</v>
      </c>
      <c r="D90" s="207">
        <f>IF(D88=0,0,(D89+D137)/D88-1)*100</f>
        <v>0</v>
      </c>
      <c r="E90" s="208" t="s">
        <v>653</v>
      </c>
      <c r="F90" s="211">
        <v>5</v>
      </c>
      <c r="G90" s="211">
        <v>20</v>
      </c>
      <c r="H90" s="212" t="s">
        <v>654</v>
      </c>
      <c r="I90" s="238"/>
      <c r="J90" s="238"/>
      <c r="K90" s="238"/>
    </row>
    <row r="91" ht="21.75" customHeight="1" spans="1:11">
      <c r="A91" s="275"/>
      <c r="B91" s="276"/>
      <c r="C91" s="206" t="s">
        <v>707</v>
      </c>
      <c r="D91" s="207">
        <f>IF(D88+D92=0,0,((D89+D93+D137)-(D88+D92))*100/(D88+D92))</f>
        <v>0</v>
      </c>
      <c r="E91" s="208" t="s">
        <v>653</v>
      </c>
      <c r="F91" s="211">
        <v>5</v>
      </c>
      <c r="G91" s="211">
        <v>20</v>
      </c>
      <c r="H91" s="221" t="s">
        <v>654</v>
      </c>
      <c r="I91" s="239"/>
      <c r="J91" s="239"/>
      <c r="K91" s="239"/>
    </row>
    <row r="92" ht="21.75" customHeight="1" spans="1:11">
      <c r="A92" s="44" t="s">
        <v>708</v>
      </c>
      <c r="B92" s="260" t="s">
        <v>709</v>
      </c>
      <c r="C92" s="206" t="s">
        <v>705</v>
      </c>
      <c r="D92" s="207">
        <v>0</v>
      </c>
      <c r="E92" s="208"/>
      <c r="F92" s="209"/>
      <c r="G92" s="271"/>
      <c r="H92" s="47"/>
      <c r="I92" s="47"/>
      <c r="J92" s="47"/>
      <c r="K92" s="47"/>
    </row>
    <row r="93" ht="21.75" customHeight="1" spans="1:11">
      <c r="A93" s="277"/>
      <c r="B93" s="262"/>
      <c r="C93" s="206" t="s">
        <v>661</v>
      </c>
      <c r="D93" s="265">
        <v>0</v>
      </c>
      <c r="E93" s="208" t="s">
        <v>653</v>
      </c>
      <c r="F93" s="211">
        <v>0</v>
      </c>
      <c r="G93" s="211">
        <v>0</v>
      </c>
      <c r="H93" s="212" t="s">
        <v>654</v>
      </c>
      <c r="I93" s="238"/>
      <c r="J93" s="238"/>
      <c r="K93" s="238"/>
    </row>
    <row r="94" ht="21.75" customHeight="1" spans="1:11">
      <c r="A94" s="259" t="s">
        <v>710</v>
      </c>
      <c r="B94" s="269" t="s">
        <v>678</v>
      </c>
      <c r="C94" s="206" t="s">
        <v>705</v>
      </c>
      <c r="D94" s="207">
        <v>0</v>
      </c>
      <c r="E94" s="208"/>
      <c r="F94" s="209"/>
      <c r="G94" s="209"/>
      <c r="H94" s="210"/>
      <c r="I94" s="238"/>
      <c r="J94" s="238"/>
      <c r="K94" s="238"/>
    </row>
    <row r="95" ht="21.75" customHeight="1" spans="1:11">
      <c r="A95" s="259"/>
      <c r="B95" s="262"/>
      <c r="C95" s="206" t="s">
        <v>661</v>
      </c>
      <c r="D95" s="207">
        <v>0</v>
      </c>
      <c r="E95" s="208"/>
      <c r="F95" s="209"/>
      <c r="G95" s="209"/>
      <c r="H95" s="210"/>
      <c r="I95" s="238"/>
      <c r="J95" s="238"/>
      <c r="K95" s="238"/>
    </row>
    <row r="96" ht="21.75" customHeight="1" spans="1:11">
      <c r="A96" s="259"/>
      <c r="B96" s="262"/>
      <c r="C96" s="206" t="s">
        <v>706</v>
      </c>
      <c r="D96" s="207">
        <f>IF(D94=0,0,D95/D94-1)*100</f>
        <v>0</v>
      </c>
      <c r="E96" s="208" t="s">
        <v>653</v>
      </c>
      <c r="F96" s="211">
        <v>0</v>
      </c>
      <c r="G96" s="211">
        <v>30</v>
      </c>
      <c r="H96" s="212" t="s">
        <v>654</v>
      </c>
      <c r="I96" s="238"/>
      <c r="J96" s="238"/>
      <c r="K96" s="238"/>
    </row>
    <row r="97" ht="21.75" customHeight="1" spans="1:11">
      <c r="A97" s="259" t="s">
        <v>711</v>
      </c>
      <c r="B97" s="269" t="s">
        <v>678</v>
      </c>
      <c r="C97" s="206" t="s">
        <v>705</v>
      </c>
      <c r="D97" s="207">
        <v>0</v>
      </c>
      <c r="E97" s="208"/>
      <c r="F97" s="209"/>
      <c r="G97" s="209"/>
      <c r="H97" s="210"/>
      <c r="I97" s="238"/>
      <c r="J97" s="238"/>
      <c r="K97" s="238"/>
    </row>
    <row r="98" ht="21.75" customHeight="1" spans="1:11">
      <c r="A98" s="259"/>
      <c r="B98" s="262"/>
      <c r="C98" s="206" t="s">
        <v>661</v>
      </c>
      <c r="D98" s="207">
        <v>0</v>
      </c>
      <c r="E98" s="208"/>
      <c r="F98" s="209"/>
      <c r="G98" s="209"/>
      <c r="H98" s="210"/>
      <c r="I98" s="238"/>
      <c r="J98" s="238"/>
      <c r="K98" s="238"/>
    </row>
    <row r="99" ht="21.75" customHeight="1" spans="1:11">
      <c r="A99" s="259"/>
      <c r="B99" s="262"/>
      <c r="C99" s="206" t="s">
        <v>706</v>
      </c>
      <c r="D99" s="207">
        <f>IF(D97=0,0,D98/D97-1)*100</f>
        <v>0</v>
      </c>
      <c r="E99" s="208" t="s">
        <v>653</v>
      </c>
      <c r="F99" s="211">
        <v>0</v>
      </c>
      <c r="G99" s="211">
        <v>20</v>
      </c>
      <c r="H99" s="212" t="s">
        <v>654</v>
      </c>
      <c r="I99" s="238"/>
      <c r="J99" s="238"/>
      <c r="K99" s="238"/>
    </row>
    <row r="100" ht="21.75" customHeight="1" spans="1:11">
      <c r="A100" s="259" t="s">
        <v>712</v>
      </c>
      <c r="B100" s="269" t="s">
        <v>678</v>
      </c>
      <c r="C100" s="206" t="s">
        <v>705</v>
      </c>
      <c r="D100" s="207">
        <v>0</v>
      </c>
      <c r="E100" s="208"/>
      <c r="F100" s="209"/>
      <c r="G100" s="209"/>
      <c r="H100" s="210"/>
      <c r="I100" s="238"/>
      <c r="J100" s="238"/>
      <c r="K100" s="238"/>
    </row>
    <row r="101" ht="21.75" customHeight="1" spans="1:11">
      <c r="A101" s="259"/>
      <c r="B101" s="262"/>
      <c r="C101" s="206" t="s">
        <v>661</v>
      </c>
      <c r="D101" s="207">
        <v>0</v>
      </c>
      <c r="E101" s="208"/>
      <c r="F101" s="209"/>
      <c r="G101" s="209"/>
      <c r="H101" s="210"/>
      <c r="I101" s="238"/>
      <c r="J101" s="238"/>
      <c r="K101" s="238"/>
    </row>
    <row r="102" ht="21.75" customHeight="1" spans="1:11">
      <c r="A102" s="259"/>
      <c r="B102" s="262"/>
      <c r="C102" s="206" t="s">
        <v>706</v>
      </c>
      <c r="D102" s="207">
        <f>IF(D100=0,0,D101/D100-1)*100</f>
        <v>0</v>
      </c>
      <c r="E102" s="208"/>
      <c r="F102" s="211">
        <v>0</v>
      </c>
      <c r="G102" s="211">
        <v>20</v>
      </c>
      <c r="H102" s="212" t="s">
        <v>654</v>
      </c>
      <c r="I102" s="238"/>
      <c r="J102" s="238"/>
      <c r="K102" s="238"/>
    </row>
    <row r="103" ht="21.75" customHeight="1" spans="1:11">
      <c r="A103" s="259" t="s">
        <v>713</v>
      </c>
      <c r="B103" s="269" t="s">
        <v>678</v>
      </c>
      <c r="C103" s="206" t="s">
        <v>705</v>
      </c>
      <c r="D103" s="247">
        <v>0</v>
      </c>
      <c r="E103" s="208"/>
      <c r="F103" s="209"/>
      <c r="G103" s="209"/>
      <c r="H103" s="210"/>
      <c r="I103" s="238"/>
      <c r="J103" s="238"/>
      <c r="K103" s="238"/>
    </row>
    <row r="104" ht="21.75" customHeight="1" spans="1:11">
      <c r="A104" s="259"/>
      <c r="B104" s="262"/>
      <c r="C104" s="206" t="s">
        <v>661</v>
      </c>
      <c r="D104" s="247">
        <v>0</v>
      </c>
      <c r="E104" s="208"/>
      <c r="F104" s="209"/>
      <c r="G104" s="209"/>
      <c r="H104" s="210"/>
      <c r="I104" s="238"/>
      <c r="J104" s="238"/>
      <c r="K104" s="238"/>
    </row>
    <row r="105" ht="21.75" customHeight="1" spans="1:11">
      <c r="A105" s="259"/>
      <c r="B105" s="262"/>
      <c r="C105" s="206" t="s">
        <v>706</v>
      </c>
      <c r="D105" s="207">
        <f>IF(D103=0,0,D104/D103-1)*100</f>
        <v>0</v>
      </c>
      <c r="E105" s="208" t="s">
        <v>653</v>
      </c>
      <c r="F105" s="211">
        <v>0</v>
      </c>
      <c r="G105" s="211">
        <v>10</v>
      </c>
      <c r="H105" s="212" t="s">
        <v>654</v>
      </c>
      <c r="I105" s="238"/>
      <c r="J105" s="238"/>
      <c r="K105" s="238"/>
    </row>
    <row r="106" ht="21.75" customHeight="1" spans="1:11">
      <c r="A106" s="259" t="s">
        <v>714</v>
      </c>
      <c r="B106" s="269" t="s">
        <v>678</v>
      </c>
      <c r="C106" s="206" t="s">
        <v>705</v>
      </c>
      <c r="D106" s="247">
        <v>0</v>
      </c>
      <c r="E106" s="208"/>
      <c r="F106" s="209"/>
      <c r="G106" s="209"/>
      <c r="H106" s="210"/>
      <c r="I106" s="238"/>
      <c r="J106" s="238"/>
      <c r="K106" s="238"/>
    </row>
    <row r="107" ht="21.75" customHeight="1" spans="1:11">
      <c r="A107" s="259"/>
      <c r="B107" s="262"/>
      <c r="C107" s="206" t="s">
        <v>661</v>
      </c>
      <c r="D107" s="247">
        <v>0</v>
      </c>
      <c r="E107" s="208"/>
      <c r="F107" s="209"/>
      <c r="G107" s="209"/>
      <c r="H107" s="210"/>
      <c r="I107" s="238"/>
      <c r="J107" s="238"/>
      <c r="K107" s="238"/>
    </row>
    <row r="108" ht="21.75" customHeight="1" spans="1:11">
      <c r="A108" s="259"/>
      <c r="B108" s="262"/>
      <c r="C108" s="206" t="s">
        <v>706</v>
      </c>
      <c r="D108" s="207">
        <f>IF(D106=0,0,D107/D106-1)*100</f>
        <v>0</v>
      </c>
      <c r="E108" s="208" t="s">
        <v>653</v>
      </c>
      <c r="F108" s="211">
        <v>0</v>
      </c>
      <c r="G108" s="211">
        <v>10</v>
      </c>
      <c r="H108" s="212" t="s">
        <v>654</v>
      </c>
      <c r="I108" s="238"/>
      <c r="J108" s="238"/>
      <c r="K108" s="238"/>
    </row>
    <row r="109" ht="21.75" customHeight="1" spans="1:11">
      <c r="A109" s="278" t="s">
        <v>715</v>
      </c>
      <c r="B109" s="269" t="s">
        <v>678</v>
      </c>
      <c r="C109" s="206" t="s">
        <v>705</v>
      </c>
      <c r="D109" s="247">
        <v>0</v>
      </c>
      <c r="E109" s="208"/>
      <c r="F109" s="209"/>
      <c r="G109" s="209"/>
      <c r="H109" s="210"/>
      <c r="I109" s="238"/>
      <c r="J109" s="238"/>
      <c r="K109" s="238"/>
    </row>
    <row r="110" ht="21.75" customHeight="1" spans="1:11">
      <c r="A110" s="278"/>
      <c r="B110" s="262"/>
      <c r="C110" s="206" t="s">
        <v>661</v>
      </c>
      <c r="D110" s="247">
        <v>0</v>
      </c>
      <c r="E110" s="208"/>
      <c r="F110" s="209"/>
      <c r="G110" s="209"/>
      <c r="H110" s="210"/>
      <c r="I110" s="238"/>
      <c r="J110" s="238"/>
      <c r="K110" s="238"/>
    </row>
    <row r="111" ht="21.75" customHeight="1" spans="1:11">
      <c r="A111" s="278"/>
      <c r="B111" s="262"/>
      <c r="C111" s="206" t="s">
        <v>706</v>
      </c>
      <c r="D111" s="207">
        <f>IF(D106=0,0,D110/D109-1)*100</f>
        <v>0</v>
      </c>
      <c r="E111" s="208" t="s">
        <v>653</v>
      </c>
      <c r="F111" s="211">
        <v>0</v>
      </c>
      <c r="G111" s="211">
        <v>10</v>
      </c>
      <c r="H111" s="212" t="s">
        <v>654</v>
      </c>
      <c r="I111" s="238"/>
      <c r="J111" s="238"/>
      <c r="K111" s="238"/>
    </row>
    <row r="112" ht="21.75" customHeight="1" spans="1:11">
      <c r="A112" s="259" t="s">
        <v>716</v>
      </c>
      <c r="B112" s="269" t="s">
        <v>678</v>
      </c>
      <c r="C112" s="206" t="s">
        <v>705</v>
      </c>
      <c r="D112" s="207">
        <v>0</v>
      </c>
      <c r="E112" s="208"/>
      <c r="F112" s="209"/>
      <c r="G112" s="209"/>
      <c r="H112" s="210"/>
      <c r="I112" s="238"/>
      <c r="J112" s="238"/>
      <c r="K112" s="238"/>
    </row>
    <row r="113" ht="21.75" customHeight="1" spans="1:11">
      <c r="A113" s="259"/>
      <c r="B113" s="262"/>
      <c r="C113" s="206" t="s">
        <v>661</v>
      </c>
      <c r="D113" s="207">
        <v>0</v>
      </c>
      <c r="E113" s="208"/>
      <c r="F113" s="209"/>
      <c r="G113" s="209"/>
      <c r="H113" s="210"/>
      <c r="I113" s="238"/>
      <c r="J113" s="238"/>
      <c r="K113" s="238"/>
    </row>
    <row r="114" ht="21.75" customHeight="1" spans="1:11">
      <c r="A114" s="259"/>
      <c r="B114" s="262"/>
      <c r="C114" s="206" t="s">
        <v>706</v>
      </c>
      <c r="D114" s="207">
        <f>IF(D112=0,0,D113/D112*100-100)</f>
        <v>0</v>
      </c>
      <c r="E114" s="208" t="s">
        <v>653</v>
      </c>
      <c r="F114" s="211">
        <v>-30</v>
      </c>
      <c r="G114" s="211">
        <v>0</v>
      </c>
      <c r="H114" s="212" t="s">
        <v>654</v>
      </c>
      <c r="I114" s="238"/>
      <c r="J114" s="238"/>
      <c r="K114" s="238"/>
    </row>
    <row r="115" ht="21.75" customHeight="1" spans="1:11">
      <c r="A115" s="259" t="s">
        <v>717</v>
      </c>
      <c r="B115" s="269" t="s">
        <v>678</v>
      </c>
      <c r="C115" s="206" t="s">
        <v>705</v>
      </c>
      <c r="D115" s="247">
        <v>0</v>
      </c>
      <c r="E115" s="208"/>
      <c r="F115" s="209"/>
      <c r="G115" s="209"/>
      <c r="H115" s="210"/>
      <c r="I115" s="238"/>
      <c r="J115" s="238"/>
      <c r="K115" s="238"/>
    </row>
    <row r="116" ht="21.75" customHeight="1" spans="1:11">
      <c r="A116" s="259"/>
      <c r="B116" s="262"/>
      <c r="C116" s="206" t="s">
        <v>661</v>
      </c>
      <c r="D116" s="247">
        <v>0</v>
      </c>
      <c r="E116" s="208"/>
      <c r="F116" s="209"/>
      <c r="G116" s="209"/>
      <c r="H116" s="210"/>
      <c r="I116" s="238"/>
      <c r="J116" s="238"/>
      <c r="K116" s="238"/>
    </row>
    <row r="117" ht="21.75" customHeight="1" spans="1:11">
      <c r="A117" s="259"/>
      <c r="B117" s="262"/>
      <c r="C117" s="206" t="s">
        <v>706</v>
      </c>
      <c r="D117" s="207">
        <f>IF(D115=0,0,D116/D115-1)*100</f>
        <v>0</v>
      </c>
      <c r="E117" s="208" t="s">
        <v>653</v>
      </c>
      <c r="F117" s="211">
        <v>0</v>
      </c>
      <c r="G117" s="211">
        <v>10</v>
      </c>
      <c r="H117" s="212" t="s">
        <v>654</v>
      </c>
      <c r="I117" s="238"/>
      <c r="J117" s="238"/>
      <c r="K117" s="238"/>
    </row>
    <row r="118" ht="21.75" customHeight="1" spans="1:11">
      <c r="A118" s="259" t="s">
        <v>718</v>
      </c>
      <c r="B118" s="269" t="s">
        <v>678</v>
      </c>
      <c r="C118" s="206" t="s">
        <v>705</v>
      </c>
      <c r="D118" s="207">
        <v>0</v>
      </c>
      <c r="E118" s="208"/>
      <c r="F118" s="209"/>
      <c r="G118" s="209"/>
      <c r="H118" s="210"/>
      <c r="I118" s="238"/>
      <c r="J118" s="238"/>
      <c r="K118" s="238"/>
    </row>
    <row r="119" ht="21.75" customHeight="1" spans="1:11">
      <c r="A119" s="259"/>
      <c r="B119" s="262"/>
      <c r="C119" s="206" t="s">
        <v>661</v>
      </c>
      <c r="D119" s="207">
        <v>0</v>
      </c>
      <c r="E119" s="208"/>
      <c r="F119" s="209"/>
      <c r="G119" s="209"/>
      <c r="H119" s="210"/>
      <c r="I119" s="238"/>
      <c r="J119" s="238"/>
      <c r="K119" s="238"/>
    </row>
    <row r="120" ht="21.75" customHeight="1" spans="1:11">
      <c r="A120" s="259"/>
      <c r="B120" s="262"/>
      <c r="C120" s="206" t="s">
        <v>706</v>
      </c>
      <c r="D120" s="207">
        <f>IF(D118=0,0,D119/D118*100-100)</f>
        <v>0</v>
      </c>
      <c r="E120" s="208" t="s">
        <v>653</v>
      </c>
      <c r="F120" s="211">
        <v>0</v>
      </c>
      <c r="G120" s="211">
        <v>10</v>
      </c>
      <c r="H120" s="212" t="s">
        <v>654</v>
      </c>
      <c r="I120" s="238"/>
      <c r="J120" s="238"/>
      <c r="K120" s="238"/>
    </row>
    <row r="121" ht="21.75" customHeight="1" spans="1:11">
      <c r="A121" s="259" t="s">
        <v>719</v>
      </c>
      <c r="B121" s="269" t="s">
        <v>678</v>
      </c>
      <c r="C121" s="206" t="s">
        <v>705</v>
      </c>
      <c r="D121" s="247">
        <v>0</v>
      </c>
      <c r="E121" s="208"/>
      <c r="F121" s="209"/>
      <c r="G121" s="209"/>
      <c r="H121" s="210"/>
      <c r="I121" s="238"/>
      <c r="J121" s="238"/>
      <c r="K121" s="238"/>
    </row>
    <row r="122" ht="21.75" customHeight="1" spans="1:11">
      <c r="A122" s="259"/>
      <c r="B122" s="262"/>
      <c r="C122" s="206" t="s">
        <v>661</v>
      </c>
      <c r="D122" s="247">
        <v>0</v>
      </c>
      <c r="E122" s="208"/>
      <c r="F122" s="209"/>
      <c r="G122" s="209"/>
      <c r="H122" s="210"/>
      <c r="I122" s="238"/>
      <c r="J122" s="238"/>
      <c r="K122" s="238"/>
    </row>
    <row r="123" ht="21.75" customHeight="1" spans="1:11">
      <c r="A123" s="259"/>
      <c r="B123" s="262"/>
      <c r="C123" s="206" t="s">
        <v>706</v>
      </c>
      <c r="D123" s="207">
        <f>IF(D122=0,0,D122/D121-1)*100</f>
        <v>0</v>
      </c>
      <c r="E123" s="208" t="s">
        <v>653</v>
      </c>
      <c r="F123" s="211">
        <v>0</v>
      </c>
      <c r="G123" s="211">
        <v>10</v>
      </c>
      <c r="H123" s="212" t="s">
        <v>654</v>
      </c>
      <c r="I123" s="238"/>
      <c r="J123" s="238"/>
      <c r="K123" s="238"/>
    </row>
    <row r="124" ht="21.75" customHeight="1" spans="1:11">
      <c r="A124" s="259" t="s">
        <v>720</v>
      </c>
      <c r="B124" s="269" t="s">
        <v>678</v>
      </c>
      <c r="C124" s="206" t="s">
        <v>705</v>
      </c>
      <c r="D124" s="247">
        <v>0</v>
      </c>
      <c r="E124" s="208"/>
      <c r="F124" s="209"/>
      <c r="G124" s="209"/>
      <c r="H124" s="210"/>
      <c r="I124" s="238"/>
      <c r="J124" s="238"/>
      <c r="K124" s="238"/>
    </row>
    <row r="125" ht="21.75" customHeight="1" spans="1:11">
      <c r="A125" s="259"/>
      <c r="B125" s="262"/>
      <c r="C125" s="206" t="s">
        <v>661</v>
      </c>
      <c r="D125" s="247">
        <v>0</v>
      </c>
      <c r="E125" s="208"/>
      <c r="F125" s="209"/>
      <c r="G125" s="209"/>
      <c r="H125" s="210"/>
      <c r="I125" s="238"/>
      <c r="J125" s="238"/>
      <c r="K125" s="238"/>
    </row>
    <row r="126" ht="21.75" customHeight="1" spans="1:11">
      <c r="A126" s="259"/>
      <c r="B126" s="262"/>
      <c r="C126" s="206" t="s">
        <v>706</v>
      </c>
      <c r="D126" s="207">
        <f>IF(D125=0,0,D125/D124-1)*100</f>
        <v>0</v>
      </c>
      <c r="E126" s="208" t="s">
        <v>653</v>
      </c>
      <c r="F126" s="211">
        <v>0</v>
      </c>
      <c r="G126" s="211">
        <v>10</v>
      </c>
      <c r="H126" s="212" t="s">
        <v>654</v>
      </c>
      <c r="I126" s="238"/>
      <c r="J126" s="238"/>
      <c r="K126" s="238"/>
    </row>
    <row r="127" ht="21.75" customHeight="1" spans="1:11">
      <c r="A127" s="259" t="s">
        <v>721</v>
      </c>
      <c r="B127" s="269" t="s">
        <v>678</v>
      </c>
      <c r="C127" s="206" t="s">
        <v>705</v>
      </c>
      <c r="D127" s="247">
        <v>0</v>
      </c>
      <c r="E127" s="208"/>
      <c r="F127" s="209"/>
      <c r="G127" s="209"/>
      <c r="H127" s="210"/>
      <c r="I127" s="238"/>
      <c r="J127" s="238"/>
      <c r="K127" s="238"/>
    </row>
    <row r="128" ht="21.75" customHeight="1" spans="1:11">
      <c r="A128" s="259"/>
      <c r="B128" s="262"/>
      <c r="C128" s="206" t="s">
        <v>661</v>
      </c>
      <c r="D128" s="247">
        <v>0</v>
      </c>
      <c r="E128" s="208"/>
      <c r="F128" s="209"/>
      <c r="G128" s="209"/>
      <c r="H128" s="210"/>
      <c r="I128" s="238"/>
      <c r="J128" s="238"/>
      <c r="K128" s="238"/>
    </row>
    <row r="129" ht="21.75" customHeight="1" spans="1:11">
      <c r="A129" s="259"/>
      <c r="B129" s="262"/>
      <c r="C129" s="206" t="s">
        <v>706</v>
      </c>
      <c r="D129" s="207">
        <f>IF(D128=0,0,D128/D127-1)*100</f>
        <v>0</v>
      </c>
      <c r="E129" s="208" t="s">
        <v>653</v>
      </c>
      <c r="F129" s="211">
        <v>0</v>
      </c>
      <c r="G129" s="211">
        <v>10</v>
      </c>
      <c r="H129" s="212" t="s">
        <v>654</v>
      </c>
      <c r="I129" s="238"/>
      <c r="J129" s="238"/>
      <c r="K129" s="238"/>
    </row>
    <row r="130" ht="21.75" customHeight="1" spans="1:11">
      <c r="A130" s="259" t="s">
        <v>722</v>
      </c>
      <c r="B130" s="269" t="s">
        <v>678</v>
      </c>
      <c r="C130" s="206" t="s">
        <v>705</v>
      </c>
      <c r="D130" s="207">
        <v>0</v>
      </c>
      <c r="E130" s="208"/>
      <c r="F130" s="209"/>
      <c r="G130" s="209"/>
      <c r="H130" s="210"/>
      <c r="I130" s="238"/>
      <c r="J130" s="238"/>
      <c r="K130" s="238"/>
    </row>
    <row r="131" ht="21.75" customHeight="1" spans="1:11">
      <c r="A131" s="259"/>
      <c r="B131" s="262"/>
      <c r="C131" s="206" t="s">
        <v>661</v>
      </c>
      <c r="D131" s="207">
        <v>0</v>
      </c>
      <c r="E131" s="208"/>
      <c r="F131" s="209"/>
      <c r="G131" s="209"/>
      <c r="H131" s="210"/>
      <c r="I131" s="238"/>
      <c r="J131" s="238"/>
      <c r="K131" s="238"/>
    </row>
    <row r="132" ht="21.75" customHeight="1" spans="1:11">
      <c r="A132" s="259"/>
      <c r="B132" s="262"/>
      <c r="C132" s="206" t="s">
        <v>706</v>
      </c>
      <c r="D132" s="207">
        <f>IF(D130=0,0,D131/D130-1)*100</f>
        <v>0</v>
      </c>
      <c r="E132" s="208" t="s">
        <v>653</v>
      </c>
      <c r="F132" s="211">
        <v>5</v>
      </c>
      <c r="G132" s="211">
        <v>20</v>
      </c>
      <c r="H132" s="212" t="s">
        <v>654</v>
      </c>
      <c r="I132" s="238"/>
      <c r="J132" s="238"/>
      <c r="K132" s="238"/>
    </row>
    <row r="133" ht="21.75" customHeight="1" spans="1:11">
      <c r="A133" s="274" t="s">
        <v>723</v>
      </c>
      <c r="B133" s="269" t="s">
        <v>678</v>
      </c>
      <c r="C133" s="206" t="s">
        <v>705</v>
      </c>
      <c r="D133" s="207">
        <v>0</v>
      </c>
      <c r="E133" s="208"/>
      <c r="F133" s="209"/>
      <c r="G133" s="209"/>
      <c r="H133" s="210"/>
      <c r="I133" s="238"/>
      <c r="J133" s="238"/>
      <c r="K133" s="238"/>
    </row>
    <row r="134" ht="21.75" customHeight="1" spans="1:11">
      <c r="A134" s="274"/>
      <c r="B134" s="262"/>
      <c r="C134" s="206" t="s">
        <v>661</v>
      </c>
      <c r="D134" s="207">
        <v>0</v>
      </c>
      <c r="E134" s="208"/>
      <c r="F134" s="209"/>
      <c r="G134" s="209"/>
      <c r="H134" s="210"/>
      <c r="I134" s="238"/>
      <c r="J134" s="238"/>
      <c r="K134" s="238"/>
    </row>
    <row r="135" ht="21.75" customHeight="1" spans="1:11">
      <c r="A135" s="279"/>
      <c r="B135" s="262"/>
      <c r="C135" s="217" t="s">
        <v>706</v>
      </c>
      <c r="D135" s="218">
        <f>IF(D133=0,0,D134/D133-1)*100</f>
        <v>0</v>
      </c>
      <c r="E135" s="219" t="s">
        <v>653</v>
      </c>
      <c r="F135" s="220">
        <v>5</v>
      </c>
      <c r="G135" s="220">
        <v>20</v>
      </c>
      <c r="H135" s="221" t="s">
        <v>654</v>
      </c>
      <c r="I135" s="239"/>
      <c r="J135" s="239"/>
      <c r="K135" s="239"/>
    </row>
    <row r="136" ht="21.75" customHeight="1" spans="1:11">
      <c r="A136" s="280" t="s">
        <v>724</v>
      </c>
      <c r="B136" s="41"/>
      <c r="C136" s="280"/>
      <c r="D136" s="280"/>
      <c r="E136" s="280"/>
      <c r="F136" s="280"/>
      <c r="G136" s="280"/>
      <c r="H136" s="281"/>
      <c r="I136" s="280"/>
      <c r="J136" s="280"/>
      <c r="K136" s="41"/>
    </row>
    <row r="137" ht="23.25" customHeight="1" spans="1:11">
      <c r="A137" s="222" t="s">
        <v>725</v>
      </c>
      <c r="B137" s="88" t="s">
        <v>726</v>
      </c>
      <c r="C137" s="44" t="s">
        <v>661</v>
      </c>
      <c r="D137" s="282">
        <v>0</v>
      </c>
      <c r="E137" s="283" t="s">
        <v>653</v>
      </c>
      <c r="F137" s="284">
        <v>0</v>
      </c>
      <c r="G137" s="285">
        <v>0</v>
      </c>
      <c r="H137" s="244" t="s">
        <v>654</v>
      </c>
      <c r="I137" s="82"/>
      <c r="J137" s="82"/>
      <c r="K137" s="82"/>
    </row>
    <row r="138" ht="21.75" customHeight="1" spans="1:11">
      <c r="A138" s="286"/>
      <c r="B138" s="287"/>
      <c r="C138" s="288"/>
      <c r="D138" s="289"/>
      <c r="E138" s="288"/>
      <c r="F138" s="288"/>
      <c r="G138" s="290"/>
      <c r="H138" s="291"/>
      <c r="I138" s="290"/>
      <c r="J138" s="290"/>
      <c r="K138" s="290"/>
    </row>
  </sheetData>
  <mergeCells count="102">
    <mergeCell ref="A1:K1"/>
    <mergeCell ref="A2:K2"/>
    <mergeCell ref="F4:G4"/>
    <mergeCell ref="A6:I6"/>
    <mergeCell ref="A28:I28"/>
    <mergeCell ref="A41:I41"/>
    <mergeCell ref="A87:I87"/>
    <mergeCell ref="A136:K136"/>
    <mergeCell ref="A138:I138"/>
    <mergeCell ref="A4:A5"/>
    <mergeCell ref="A7:A9"/>
    <mergeCell ref="A10:A12"/>
    <mergeCell ref="A13:A15"/>
    <mergeCell ref="A16:A18"/>
    <mergeCell ref="A19:A21"/>
    <mergeCell ref="A22:A24"/>
    <mergeCell ref="A25:A27"/>
    <mergeCell ref="A29:A31"/>
    <mergeCell ref="A32:A34"/>
    <mergeCell ref="A35:A37"/>
    <mergeCell ref="A38:A40"/>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8:A91"/>
    <mergeCell ref="A92:A93"/>
    <mergeCell ref="A94:A96"/>
    <mergeCell ref="A97:A99"/>
    <mergeCell ref="A100:A102"/>
    <mergeCell ref="A103:A105"/>
    <mergeCell ref="A106:A108"/>
    <mergeCell ref="A109:A111"/>
    <mergeCell ref="A112:A114"/>
    <mergeCell ref="A115:A117"/>
    <mergeCell ref="A118:A120"/>
    <mergeCell ref="A121:A123"/>
    <mergeCell ref="A124:A126"/>
    <mergeCell ref="A127:A129"/>
    <mergeCell ref="A130:A132"/>
    <mergeCell ref="A133:A135"/>
    <mergeCell ref="B4:B5"/>
    <mergeCell ref="B7:B9"/>
    <mergeCell ref="B10:B12"/>
    <mergeCell ref="B13:B15"/>
    <mergeCell ref="B16:B18"/>
    <mergeCell ref="B19:B21"/>
    <mergeCell ref="B22:B24"/>
    <mergeCell ref="B25:B27"/>
    <mergeCell ref="B29:B31"/>
    <mergeCell ref="B32:B34"/>
    <mergeCell ref="B35:B37"/>
    <mergeCell ref="B38:B40"/>
    <mergeCell ref="B42:B44"/>
    <mergeCell ref="B45:B47"/>
    <mergeCell ref="B48:B50"/>
    <mergeCell ref="B51:B53"/>
    <mergeCell ref="B54:B56"/>
    <mergeCell ref="B57:B59"/>
    <mergeCell ref="B60:B62"/>
    <mergeCell ref="B63:B65"/>
    <mergeCell ref="B66:B68"/>
    <mergeCell ref="B69:B71"/>
    <mergeCell ref="B72:B74"/>
    <mergeCell ref="B75:B77"/>
    <mergeCell ref="B78:B80"/>
    <mergeCell ref="B81:B83"/>
    <mergeCell ref="B84:B86"/>
    <mergeCell ref="B88:B91"/>
    <mergeCell ref="B92:B93"/>
    <mergeCell ref="B94:B96"/>
    <mergeCell ref="B97:B99"/>
    <mergeCell ref="B100:B102"/>
    <mergeCell ref="B103:B105"/>
    <mergeCell ref="B106:B108"/>
    <mergeCell ref="B109:B111"/>
    <mergeCell ref="B112:B114"/>
    <mergeCell ref="B115:B117"/>
    <mergeCell ref="B118:B120"/>
    <mergeCell ref="B121:B123"/>
    <mergeCell ref="B124:B126"/>
    <mergeCell ref="B127:B129"/>
    <mergeCell ref="B130:B132"/>
    <mergeCell ref="B133:B135"/>
    <mergeCell ref="C4:C5"/>
    <mergeCell ref="D4:D5"/>
    <mergeCell ref="E4:E5"/>
    <mergeCell ref="H4:H5"/>
    <mergeCell ref="I4:I5"/>
    <mergeCell ref="J4:J5"/>
    <mergeCell ref="K4:K5"/>
  </mergeCells>
  <printOptions horizontalCentered="1"/>
  <pageMargins left="1.18110236220472" right="1.18110236220472" top="1.18110236220472" bottom="1.18110236220472" header="0.51181" footer="0.51181"/>
  <pageSetup paperSize="9" scale="75" pageOrder="overThenDown" orientation="landscape" errors="blank"/>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3"/>
  <sheetViews>
    <sheetView zoomScalePageLayoutView="60" workbookViewId="0">
      <pane topLeftCell="F250" activePane="bottomRight" state="frozen"/>
      <selection activeCell="A1" sqref="A1:K1"/>
    </sheetView>
  </sheetViews>
  <sheetFormatPr defaultColWidth="8" defaultRowHeight="13.5"/>
  <cols>
    <col min="1" max="1" width="23.375" style="1"/>
    <col min="2" max="2" width="21.8" style="1"/>
    <col min="3" max="3" width="30.6916666666667" style="1"/>
    <col min="4" max="4" width="26.9583333333333" style="1"/>
    <col min="5" max="5" width="5.45" style="1"/>
    <col min="6" max="6" width="9.75" style="1"/>
    <col min="7" max="7" width="10.325" style="1"/>
    <col min="8" max="8" width="6.6" style="1"/>
    <col min="9" max="11" width="37.8583333333333" style="1"/>
  </cols>
  <sheetData>
    <row r="1" ht="39" customHeight="1" spans="1:11">
      <c r="A1" s="2" t="s">
        <v>727</v>
      </c>
      <c r="B1" s="2"/>
      <c r="C1" s="2"/>
      <c r="D1" s="2"/>
      <c r="E1" s="2"/>
      <c r="F1" s="2"/>
      <c r="G1" s="2"/>
      <c r="H1" s="196"/>
      <c r="I1" s="2"/>
      <c r="J1" s="2"/>
      <c r="K1" s="2"/>
    </row>
    <row r="2" ht="15.75" customHeight="1" spans="1:11">
      <c r="A2" s="196"/>
      <c r="B2" s="196"/>
      <c r="C2" s="196"/>
      <c r="D2" s="196"/>
      <c r="E2" s="196"/>
      <c r="F2" s="196"/>
      <c r="G2" s="196"/>
      <c r="H2" s="196"/>
      <c r="I2" s="236"/>
      <c r="J2" s="236"/>
      <c r="K2" s="236" t="s">
        <v>728</v>
      </c>
    </row>
    <row r="3" ht="15.75" customHeight="1" spans="1:11">
      <c r="A3" s="197" t="s">
        <v>49</v>
      </c>
      <c r="B3" s="198"/>
      <c r="C3" s="198"/>
      <c r="D3" s="198"/>
      <c r="E3" s="198"/>
      <c r="F3" s="198"/>
      <c r="G3" s="198"/>
      <c r="H3" s="198"/>
      <c r="I3" s="237"/>
      <c r="J3" s="237"/>
      <c r="K3" s="237" t="s">
        <v>729</v>
      </c>
    </row>
    <row r="4" ht="23.25" customHeight="1" spans="1:11">
      <c r="A4" s="199" t="s">
        <v>354</v>
      </c>
      <c r="B4" s="199" t="s">
        <v>636</v>
      </c>
      <c r="C4" s="199" t="s">
        <v>637</v>
      </c>
      <c r="D4" s="199" t="s">
        <v>638</v>
      </c>
      <c r="E4" s="200" t="s">
        <v>639</v>
      </c>
      <c r="F4" s="199" t="s">
        <v>640</v>
      </c>
      <c r="G4" s="199"/>
      <c r="H4" s="200" t="s">
        <v>641</v>
      </c>
      <c r="I4" s="210" t="s">
        <v>642</v>
      </c>
      <c r="J4" s="210" t="s">
        <v>643</v>
      </c>
      <c r="K4" s="210" t="s">
        <v>644</v>
      </c>
    </row>
    <row r="5" ht="23.25" customHeight="1" spans="1:11">
      <c r="A5" s="199"/>
      <c r="B5" s="199"/>
      <c r="C5" s="199"/>
      <c r="D5" s="199"/>
      <c r="E5" s="199"/>
      <c r="F5" s="199" t="s">
        <v>645</v>
      </c>
      <c r="G5" s="199" t="s">
        <v>646</v>
      </c>
      <c r="H5" s="199"/>
      <c r="I5" s="210"/>
      <c r="J5" s="210"/>
      <c r="K5" s="210"/>
    </row>
    <row r="6" ht="23.25" customHeight="1" spans="1:11">
      <c r="A6" s="201" t="s">
        <v>730</v>
      </c>
      <c r="B6" s="201"/>
      <c r="C6" s="202"/>
      <c r="D6" s="202"/>
      <c r="E6" s="202"/>
      <c r="F6" s="202"/>
      <c r="G6" s="202"/>
      <c r="H6" s="203"/>
      <c r="I6" s="202"/>
      <c r="J6" s="202"/>
      <c r="K6" s="202"/>
    </row>
    <row r="7" ht="25.5" customHeight="1" spans="1:11">
      <c r="A7" s="204" t="s">
        <v>731</v>
      </c>
      <c r="B7" s="205" t="s">
        <v>732</v>
      </c>
      <c r="C7" s="206" t="s">
        <v>661</v>
      </c>
      <c r="D7" s="207">
        <v>0</v>
      </c>
      <c r="E7" s="208"/>
      <c r="F7" s="209"/>
      <c r="G7" s="209"/>
      <c r="H7" s="210"/>
      <c r="I7" s="238"/>
      <c r="J7" s="238"/>
      <c r="K7" s="238"/>
    </row>
    <row r="8" ht="25.5" customHeight="1" spans="1:11">
      <c r="A8" s="204"/>
      <c r="B8" s="205"/>
      <c r="C8" s="206" t="s">
        <v>80</v>
      </c>
      <c r="D8" s="207">
        <v>0</v>
      </c>
      <c r="E8" s="208"/>
      <c r="F8" s="209"/>
      <c r="G8" s="209"/>
      <c r="H8" s="210"/>
      <c r="I8" s="238"/>
      <c r="J8" s="238"/>
      <c r="K8" s="238"/>
    </row>
    <row r="9" ht="25.5" customHeight="1" spans="1:11">
      <c r="A9" s="204"/>
      <c r="B9" s="205"/>
      <c r="C9" s="206" t="s">
        <v>733</v>
      </c>
      <c r="D9" s="207">
        <f>D8-D7</f>
        <v>0</v>
      </c>
      <c r="E9" s="208"/>
      <c r="F9" s="209"/>
      <c r="G9" s="209"/>
      <c r="H9" s="210"/>
      <c r="I9" s="238"/>
      <c r="J9" s="238"/>
      <c r="K9" s="238"/>
    </row>
    <row r="10" ht="25.5" customHeight="1" spans="1:11">
      <c r="A10" s="204"/>
      <c r="B10" s="205"/>
      <c r="C10" s="206" t="s">
        <v>734</v>
      </c>
      <c r="D10" s="207">
        <f>IF(D7=0,0,D9/D7*100)</f>
        <v>0</v>
      </c>
      <c r="E10" s="208" t="s">
        <v>653</v>
      </c>
      <c r="F10" s="211">
        <v>5</v>
      </c>
      <c r="G10" s="211">
        <v>20</v>
      </c>
      <c r="H10" s="212" t="s">
        <v>654</v>
      </c>
      <c r="I10" s="238"/>
      <c r="J10" s="238"/>
      <c r="K10" s="238"/>
    </row>
    <row r="11" ht="25.5" customHeight="1" spans="1:11">
      <c r="A11" s="204" t="s">
        <v>735</v>
      </c>
      <c r="B11" s="205" t="s">
        <v>736</v>
      </c>
      <c r="C11" s="206" t="s">
        <v>661</v>
      </c>
      <c r="D11" s="207">
        <v>0</v>
      </c>
      <c r="E11" s="208"/>
      <c r="F11" s="209"/>
      <c r="G11" s="209"/>
      <c r="H11" s="210"/>
      <c r="I11" s="238"/>
      <c r="J11" s="238"/>
      <c r="K11" s="238"/>
    </row>
    <row r="12" ht="25.5" customHeight="1" spans="1:11">
      <c r="A12" s="204"/>
      <c r="B12" s="205"/>
      <c r="C12" s="206" t="s">
        <v>80</v>
      </c>
      <c r="D12" s="207">
        <v>0</v>
      </c>
      <c r="E12" s="208"/>
      <c r="F12" s="209"/>
      <c r="G12" s="209"/>
      <c r="H12" s="210"/>
      <c r="I12" s="238"/>
      <c r="J12" s="238"/>
      <c r="K12" s="238"/>
    </row>
    <row r="13" ht="25.5" customHeight="1" spans="1:11">
      <c r="A13" s="204"/>
      <c r="B13" s="205"/>
      <c r="C13" s="206" t="s">
        <v>733</v>
      </c>
      <c r="D13" s="207">
        <f>D12-D11</f>
        <v>0</v>
      </c>
      <c r="E13" s="208"/>
      <c r="F13" s="209"/>
      <c r="G13" s="209"/>
      <c r="H13" s="210"/>
      <c r="I13" s="238"/>
      <c r="J13" s="238"/>
      <c r="K13" s="238"/>
    </row>
    <row r="14" ht="25.5" customHeight="1" spans="1:11">
      <c r="A14" s="204"/>
      <c r="B14" s="205"/>
      <c r="C14" s="206" t="s">
        <v>734</v>
      </c>
      <c r="D14" s="207">
        <f>IF(D11=0,0,D12/D11-1)*100</f>
        <v>0</v>
      </c>
      <c r="E14" s="208" t="s">
        <v>653</v>
      </c>
      <c r="F14" s="211">
        <v>5</v>
      </c>
      <c r="G14" s="211">
        <v>20</v>
      </c>
      <c r="H14" s="212" t="s">
        <v>654</v>
      </c>
      <c r="I14" s="238"/>
      <c r="J14" s="238"/>
      <c r="K14" s="238"/>
    </row>
    <row r="15" ht="25.5" customHeight="1" spans="1:11">
      <c r="A15" s="204" t="s">
        <v>737</v>
      </c>
      <c r="B15" s="204" t="s">
        <v>738</v>
      </c>
      <c r="C15" s="206" t="s">
        <v>661</v>
      </c>
      <c r="D15" s="207">
        <v>0</v>
      </c>
      <c r="E15" s="208"/>
      <c r="F15" s="209"/>
      <c r="G15" s="209"/>
      <c r="H15" s="210"/>
      <c r="I15" s="238"/>
      <c r="J15" s="238"/>
      <c r="K15" s="238"/>
    </row>
    <row r="16" ht="25.5" customHeight="1" spans="1:11">
      <c r="A16" s="204"/>
      <c r="B16" s="204"/>
      <c r="C16" s="206" t="s">
        <v>80</v>
      </c>
      <c r="D16" s="207">
        <v>0</v>
      </c>
      <c r="E16" s="208"/>
      <c r="F16" s="209"/>
      <c r="G16" s="209"/>
      <c r="H16" s="210"/>
      <c r="I16" s="238"/>
      <c r="J16" s="238"/>
      <c r="K16" s="238"/>
    </row>
    <row r="17" ht="25.5" customHeight="1" spans="1:11">
      <c r="A17" s="204"/>
      <c r="B17" s="204"/>
      <c r="C17" s="206" t="s">
        <v>733</v>
      </c>
      <c r="D17" s="207">
        <f>D16-D15</f>
        <v>0</v>
      </c>
      <c r="E17" s="208"/>
      <c r="F17" s="209"/>
      <c r="G17" s="209"/>
      <c r="H17" s="210"/>
      <c r="I17" s="238"/>
      <c r="J17" s="238"/>
      <c r="K17" s="238"/>
    </row>
    <row r="18" ht="25.5" customHeight="1" spans="1:11">
      <c r="A18" s="204"/>
      <c r="B18" s="204"/>
      <c r="C18" s="206" t="s">
        <v>734</v>
      </c>
      <c r="D18" s="207">
        <f>IF(D15=0,0,D16/D15-1)*100</f>
        <v>0</v>
      </c>
      <c r="E18" s="208" t="s">
        <v>653</v>
      </c>
      <c r="F18" s="211">
        <v>5</v>
      </c>
      <c r="G18" s="211">
        <v>20</v>
      </c>
      <c r="H18" s="212" t="s">
        <v>654</v>
      </c>
      <c r="I18" s="238"/>
      <c r="J18" s="238"/>
      <c r="K18" s="238"/>
    </row>
    <row r="19" ht="25.5" customHeight="1" spans="1:11">
      <c r="A19" s="204" t="s">
        <v>739</v>
      </c>
      <c r="B19" s="204" t="s">
        <v>740</v>
      </c>
      <c r="C19" s="206" t="s">
        <v>661</v>
      </c>
      <c r="D19" s="207">
        <v>0</v>
      </c>
      <c r="E19" s="208"/>
      <c r="F19" s="209"/>
      <c r="G19" s="209"/>
      <c r="H19" s="210"/>
      <c r="I19" s="238"/>
      <c r="J19" s="238"/>
      <c r="K19" s="238"/>
    </row>
    <row r="20" ht="25.5" customHeight="1" spans="1:11">
      <c r="A20" s="204"/>
      <c r="B20" s="204"/>
      <c r="C20" s="206" t="s">
        <v>80</v>
      </c>
      <c r="D20" s="207">
        <v>0</v>
      </c>
      <c r="E20" s="208"/>
      <c r="F20" s="209"/>
      <c r="G20" s="209"/>
      <c r="H20" s="210"/>
      <c r="I20" s="238"/>
      <c r="J20" s="238"/>
      <c r="K20" s="238"/>
    </row>
    <row r="21" ht="25.5" customHeight="1" spans="1:11">
      <c r="A21" s="204"/>
      <c r="B21" s="204"/>
      <c r="C21" s="206" t="s">
        <v>733</v>
      </c>
      <c r="D21" s="207">
        <f>D20-D19</f>
        <v>0</v>
      </c>
      <c r="E21" s="208"/>
      <c r="F21" s="209"/>
      <c r="G21" s="209"/>
      <c r="H21" s="210"/>
      <c r="I21" s="238"/>
      <c r="J21" s="238"/>
      <c r="K21" s="238"/>
    </row>
    <row r="22" ht="25.5" customHeight="1" spans="1:11">
      <c r="A22" s="204"/>
      <c r="B22" s="204"/>
      <c r="C22" s="206" t="s">
        <v>734</v>
      </c>
      <c r="D22" s="207">
        <f>IF(D19=0,0,D20/D19-1)*100</f>
        <v>0</v>
      </c>
      <c r="E22" s="208" t="s">
        <v>653</v>
      </c>
      <c r="F22" s="211">
        <v>5</v>
      </c>
      <c r="G22" s="211">
        <v>20</v>
      </c>
      <c r="H22" s="212" t="s">
        <v>654</v>
      </c>
      <c r="I22" s="238"/>
      <c r="J22" s="238"/>
      <c r="K22" s="238"/>
    </row>
    <row r="23" ht="25.5" customHeight="1" spans="1:11">
      <c r="A23" s="204" t="s">
        <v>741</v>
      </c>
      <c r="B23" s="205" t="s">
        <v>742</v>
      </c>
      <c r="C23" s="206" t="s">
        <v>661</v>
      </c>
      <c r="D23" s="207">
        <v>0</v>
      </c>
      <c r="E23" s="208"/>
      <c r="F23" s="209"/>
      <c r="G23" s="209"/>
      <c r="H23" s="210"/>
      <c r="I23" s="238"/>
      <c r="J23" s="238"/>
      <c r="K23" s="238"/>
    </row>
    <row r="24" ht="25.5" customHeight="1" spans="1:11">
      <c r="A24" s="204"/>
      <c r="B24" s="205"/>
      <c r="C24" s="206" t="s">
        <v>743</v>
      </c>
      <c r="D24" s="207">
        <v>0</v>
      </c>
      <c r="E24" s="208" t="s">
        <v>653</v>
      </c>
      <c r="F24" s="211">
        <v>0</v>
      </c>
      <c r="G24" s="211">
        <v>10</v>
      </c>
      <c r="H24" s="212" t="s">
        <v>654</v>
      </c>
      <c r="I24" s="238"/>
      <c r="J24" s="238"/>
      <c r="K24" s="238"/>
    </row>
    <row r="25" ht="25.5" customHeight="1" spans="1:11">
      <c r="A25" s="204"/>
      <c r="B25" s="205"/>
      <c r="C25" s="206" t="s">
        <v>80</v>
      </c>
      <c r="D25" s="207">
        <v>0</v>
      </c>
      <c r="E25" s="208"/>
      <c r="F25" s="209"/>
      <c r="G25" s="209"/>
      <c r="H25" s="210"/>
      <c r="I25" s="238"/>
      <c r="J25" s="238"/>
      <c r="K25" s="238"/>
    </row>
    <row r="26" ht="25.5" customHeight="1" spans="1:11">
      <c r="A26" s="204"/>
      <c r="B26" s="205"/>
      <c r="C26" s="206" t="s">
        <v>744</v>
      </c>
      <c r="D26" s="207">
        <v>0</v>
      </c>
      <c r="E26" s="208" t="s">
        <v>653</v>
      </c>
      <c r="F26" s="211">
        <v>0</v>
      </c>
      <c r="G26" s="211">
        <v>10</v>
      </c>
      <c r="H26" s="212" t="s">
        <v>654</v>
      </c>
      <c r="I26" s="238"/>
      <c r="J26" s="238"/>
      <c r="K26" s="238"/>
    </row>
    <row r="27" ht="25.5" customHeight="1" spans="1:11">
      <c r="A27" s="204" t="s">
        <v>745</v>
      </c>
      <c r="B27" s="205" t="s">
        <v>746</v>
      </c>
      <c r="C27" s="206" t="s">
        <v>661</v>
      </c>
      <c r="D27" s="207">
        <v>0</v>
      </c>
      <c r="E27" s="208"/>
      <c r="F27" s="209"/>
      <c r="G27" s="209"/>
      <c r="H27" s="210"/>
      <c r="I27" s="238"/>
      <c r="J27" s="238"/>
      <c r="K27" s="238"/>
    </row>
    <row r="28" ht="25.5" customHeight="1" spans="1:11">
      <c r="A28" s="204"/>
      <c r="B28" s="205"/>
      <c r="C28" s="206" t="s">
        <v>743</v>
      </c>
      <c r="D28" s="207">
        <v>0</v>
      </c>
      <c r="E28" s="208" t="s">
        <v>653</v>
      </c>
      <c r="F28" s="211">
        <v>0</v>
      </c>
      <c r="G28" s="211">
        <v>10</v>
      </c>
      <c r="H28" s="212" t="s">
        <v>654</v>
      </c>
      <c r="I28" s="238"/>
      <c r="J28" s="238"/>
      <c r="K28" s="238"/>
    </row>
    <row r="29" ht="25.5" customHeight="1" spans="1:11">
      <c r="A29" s="204"/>
      <c r="B29" s="205"/>
      <c r="C29" s="206" t="s">
        <v>80</v>
      </c>
      <c r="D29" s="207">
        <v>0</v>
      </c>
      <c r="E29" s="208"/>
      <c r="F29" s="213"/>
      <c r="G29" s="213"/>
      <c r="H29" s="210"/>
      <c r="I29" s="238"/>
      <c r="J29" s="238"/>
      <c r="K29" s="238"/>
    </row>
    <row r="30" ht="25.5" customHeight="1" spans="1:11">
      <c r="A30" s="204"/>
      <c r="B30" s="205"/>
      <c r="C30" s="206" t="s">
        <v>744</v>
      </c>
      <c r="D30" s="207">
        <v>0</v>
      </c>
      <c r="E30" s="208" t="s">
        <v>653</v>
      </c>
      <c r="F30" s="211">
        <v>0</v>
      </c>
      <c r="G30" s="211">
        <v>10</v>
      </c>
      <c r="H30" s="212" t="s">
        <v>654</v>
      </c>
      <c r="I30" s="238"/>
      <c r="J30" s="238"/>
      <c r="K30" s="238"/>
    </row>
    <row r="31" ht="25.5" customHeight="1" spans="1:11">
      <c r="A31" s="201" t="s">
        <v>747</v>
      </c>
      <c r="B31" s="201"/>
      <c r="C31" s="202"/>
      <c r="D31" s="214"/>
      <c r="E31" s="214"/>
      <c r="F31" s="214"/>
      <c r="G31" s="214"/>
      <c r="H31" s="203"/>
      <c r="I31" s="214"/>
      <c r="J31" s="214"/>
      <c r="K31" s="214"/>
    </row>
    <row r="32" ht="25.5" customHeight="1" spans="1:11">
      <c r="A32" s="204" t="s">
        <v>748</v>
      </c>
      <c r="B32" s="205" t="s">
        <v>736</v>
      </c>
      <c r="C32" s="206" t="s">
        <v>661</v>
      </c>
      <c r="D32" s="207">
        <v>0</v>
      </c>
      <c r="E32" s="208"/>
      <c r="F32" s="209"/>
      <c r="G32" s="209"/>
      <c r="H32" s="210"/>
      <c r="I32" s="238"/>
      <c r="J32" s="238"/>
      <c r="K32" s="238"/>
    </row>
    <row r="33" ht="25.5" customHeight="1" spans="1:11">
      <c r="A33" s="204"/>
      <c r="B33" s="205"/>
      <c r="C33" s="206" t="s">
        <v>80</v>
      </c>
      <c r="D33" s="207">
        <v>0</v>
      </c>
      <c r="E33" s="208"/>
      <c r="F33" s="209"/>
      <c r="G33" s="209"/>
      <c r="H33" s="210"/>
      <c r="I33" s="238"/>
      <c r="J33" s="238"/>
      <c r="K33" s="238"/>
    </row>
    <row r="34" ht="25.5" customHeight="1" spans="1:11">
      <c r="A34" s="204" t="s">
        <v>749</v>
      </c>
      <c r="B34" s="205" t="s">
        <v>736</v>
      </c>
      <c r="C34" s="206" t="s">
        <v>661</v>
      </c>
      <c r="D34" s="207">
        <v>0</v>
      </c>
      <c r="E34" s="208"/>
      <c r="F34" s="209"/>
      <c r="G34" s="209"/>
      <c r="H34" s="210"/>
      <c r="I34" s="238"/>
      <c r="J34" s="238"/>
      <c r="K34" s="238"/>
    </row>
    <row r="35" ht="25.5" customHeight="1" spans="1:11">
      <c r="A35" s="204"/>
      <c r="B35" s="205"/>
      <c r="C35" s="206" t="s">
        <v>80</v>
      </c>
      <c r="D35" s="207">
        <v>0</v>
      </c>
      <c r="E35" s="208"/>
      <c r="F35" s="209"/>
      <c r="G35" s="209"/>
      <c r="H35" s="210"/>
      <c r="I35" s="238"/>
      <c r="J35" s="238"/>
      <c r="K35" s="238"/>
    </row>
    <row r="36" ht="14.25" hidden="1" customHeight="1" spans="1:11">
      <c r="A36" s="204"/>
      <c r="B36" s="205"/>
      <c r="C36" s="206" t="s">
        <v>733</v>
      </c>
      <c r="D36" s="207">
        <f>D35-D34</f>
        <v>0</v>
      </c>
      <c r="E36" s="208"/>
      <c r="F36" s="209"/>
      <c r="G36" s="209"/>
      <c r="H36" s="210"/>
      <c r="I36" s="238"/>
      <c r="J36" s="238"/>
      <c r="K36" s="238"/>
    </row>
    <row r="37" ht="14.25" hidden="1" customHeight="1" spans="1:11">
      <c r="A37" s="204"/>
      <c r="B37" s="205"/>
      <c r="C37" s="206" t="s">
        <v>734</v>
      </c>
      <c r="D37" s="207">
        <f>IF(D34=0,0,D35/D34-1)*100</f>
        <v>0</v>
      </c>
      <c r="E37" s="208"/>
      <c r="F37" s="209"/>
      <c r="G37" s="209"/>
      <c r="H37" s="210"/>
      <c r="I37" s="238"/>
      <c r="J37" s="238"/>
      <c r="K37" s="238"/>
    </row>
    <row r="38" ht="25.5" customHeight="1" spans="1:11">
      <c r="A38" s="204" t="s">
        <v>750</v>
      </c>
      <c r="B38" s="205" t="s">
        <v>751</v>
      </c>
      <c r="C38" s="206" t="s">
        <v>661</v>
      </c>
      <c r="D38" s="207">
        <v>0</v>
      </c>
      <c r="E38" s="208"/>
      <c r="F38" s="209"/>
      <c r="G38" s="209"/>
      <c r="H38" s="210"/>
      <c r="I38" s="238"/>
      <c r="J38" s="238"/>
      <c r="K38" s="238"/>
    </row>
    <row r="39" ht="25.5" customHeight="1" spans="1:11">
      <c r="A39" s="204"/>
      <c r="B39" s="205"/>
      <c r="C39" s="206" t="s">
        <v>752</v>
      </c>
      <c r="D39" s="207">
        <v>0</v>
      </c>
      <c r="E39" s="208" t="s">
        <v>653</v>
      </c>
      <c r="F39" s="211">
        <v>0</v>
      </c>
      <c r="G39" s="211">
        <v>10</v>
      </c>
      <c r="H39" s="212" t="s">
        <v>654</v>
      </c>
      <c r="I39" s="238"/>
      <c r="J39" s="238"/>
      <c r="K39" s="238"/>
    </row>
    <row r="40" ht="25.5" customHeight="1" spans="1:11">
      <c r="A40" s="204"/>
      <c r="B40" s="205"/>
      <c r="C40" s="206" t="s">
        <v>80</v>
      </c>
      <c r="D40" s="207">
        <v>0</v>
      </c>
      <c r="E40" s="208"/>
      <c r="F40" s="213"/>
      <c r="G40" s="213"/>
      <c r="H40" s="210"/>
      <c r="I40" s="238"/>
      <c r="J40" s="238"/>
      <c r="K40" s="238"/>
    </row>
    <row r="41" ht="25.5" customHeight="1" spans="1:11">
      <c r="A41" s="215"/>
      <c r="B41" s="216"/>
      <c r="C41" s="217" t="s">
        <v>753</v>
      </c>
      <c r="D41" s="218">
        <v>0</v>
      </c>
      <c r="E41" s="219" t="s">
        <v>653</v>
      </c>
      <c r="F41" s="220">
        <v>0</v>
      </c>
      <c r="G41" s="220">
        <v>10</v>
      </c>
      <c r="H41" s="221" t="s">
        <v>654</v>
      </c>
      <c r="I41" s="239"/>
      <c r="J41" s="239"/>
      <c r="K41" s="239"/>
    </row>
    <row r="42" ht="25.5" customHeight="1" spans="1:11">
      <c r="A42" s="222" t="s">
        <v>754</v>
      </c>
      <c r="B42" s="88" t="s">
        <v>736</v>
      </c>
      <c r="C42" s="44" t="s">
        <v>661</v>
      </c>
      <c r="D42" s="223">
        <v>0</v>
      </c>
      <c r="E42" s="224"/>
      <c r="F42" s="225"/>
      <c r="G42" s="225"/>
      <c r="H42" s="226"/>
      <c r="I42" s="101"/>
      <c r="J42" s="101"/>
      <c r="K42" s="101"/>
    </row>
    <row r="43" ht="25.5" customHeight="1" spans="1:11">
      <c r="A43" s="41"/>
      <c r="B43" s="41"/>
      <c r="C43" s="44" t="s">
        <v>752</v>
      </c>
      <c r="D43" s="227">
        <f>IF(D15=0,0,D42/D15*100)</f>
        <v>0</v>
      </c>
      <c r="E43" s="219" t="s">
        <v>653</v>
      </c>
      <c r="F43" s="220">
        <v>0</v>
      </c>
      <c r="G43" s="220">
        <v>10</v>
      </c>
      <c r="H43" s="221" t="s">
        <v>654</v>
      </c>
      <c r="I43" s="239"/>
      <c r="J43" s="239"/>
      <c r="K43" s="239"/>
    </row>
    <row r="44" ht="25.5" customHeight="1" spans="1:11">
      <c r="A44" s="222"/>
      <c r="B44" s="88"/>
      <c r="C44" s="44" t="s">
        <v>80</v>
      </c>
      <c r="D44" s="223">
        <v>0</v>
      </c>
      <c r="E44" s="224"/>
      <c r="F44" s="225"/>
      <c r="G44" s="225"/>
      <c r="H44" s="226"/>
      <c r="I44" s="101"/>
      <c r="J44" s="101"/>
      <c r="K44" s="101"/>
    </row>
    <row r="45" ht="25.5" customHeight="1" spans="1:11">
      <c r="A45" s="41"/>
      <c r="B45" s="41"/>
      <c r="C45" s="44" t="s">
        <v>753</v>
      </c>
      <c r="D45" s="227">
        <f>IF(D16=0,0,D44/D16*100)</f>
        <v>0</v>
      </c>
      <c r="E45" s="219" t="s">
        <v>653</v>
      </c>
      <c r="F45" s="220">
        <v>0</v>
      </c>
      <c r="G45" s="220">
        <v>10</v>
      </c>
      <c r="H45" s="221" t="s">
        <v>654</v>
      </c>
      <c r="I45" s="239"/>
      <c r="J45" s="239"/>
      <c r="K45" s="239"/>
    </row>
    <row r="46" ht="25.5" customHeight="1" spans="1:11">
      <c r="A46" s="228" t="s">
        <v>755</v>
      </c>
      <c r="B46" s="228" t="s">
        <v>756</v>
      </c>
      <c r="C46" s="229" t="s">
        <v>661</v>
      </c>
      <c r="D46" s="230">
        <v>0</v>
      </c>
      <c r="E46" s="231"/>
      <c r="F46" s="232"/>
      <c r="G46" s="232"/>
      <c r="H46" s="233"/>
      <c r="I46" s="240"/>
      <c r="J46" s="240"/>
      <c r="K46" s="240"/>
    </row>
    <row r="47" ht="25.5" customHeight="1" spans="1:11">
      <c r="A47" s="204"/>
      <c r="B47" s="204"/>
      <c r="C47" s="206" t="s">
        <v>80</v>
      </c>
      <c r="D47" s="207">
        <v>0</v>
      </c>
      <c r="E47" s="208"/>
      <c r="F47" s="209"/>
      <c r="G47" s="209"/>
      <c r="H47" s="210"/>
      <c r="I47" s="238"/>
      <c r="J47" s="238"/>
      <c r="K47" s="238"/>
    </row>
    <row r="48" ht="25.5" customHeight="1" spans="1:11">
      <c r="A48" s="204"/>
      <c r="B48" s="204"/>
      <c r="C48" s="206" t="s">
        <v>733</v>
      </c>
      <c r="D48" s="207">
        <f>D47-D46</f>
        <v>0</v>
      </c>
      <c r="E48" s="208" t="s">
        <v>653</v>
      </c>
      <c r="F48" s="211">
        <v>-100</v>
      </c>
      <c r="G48" s="211">
        <v>0</v>
      </c>
      <c r="H48" s="212" t="s">
        <v>654</v>
      </c>
      <c r="I48" s="238"/>
      <c r="J48" s="238"/>
      <c r="K48" s="238"/>
    </row>
    <row r="49" ht="25.5" customHeight="1" spans="1:11">
      <c r="A49" s="204" t="s">
        <v>757</v>
      </c>
      <c r="B49" s="204" t="s">
        <v>758</v>
      </c>
      <c r="C49" s="206" t="s">
        <v>661</v>
      </c>
      <c r="D49" s="207">
        <v>0</v>
      </c>
      <c r="E49" s="208"/>
      <c r="F49" s="209"/>
      <c r="G49" s="209"/>
      <c r="H49" s="210"/>
      <c r="I49" s="238"/>
      <c r="J49" s="238"/>
      <c r="K49" s="238"/>
    </row>
    <row r="50" ht="25.5" customHeight="1" spans="1:11">
      <c r="A50" s="204"/>
      <c r="B50" s="204"/>
      <c r="C50" s="206" t="s">
        <v>80</v>
      </c>
      <c r="D50" s="207">
        <v>0</v>
      </c>
      <c r="E50" s="208"/>
      <c r="F50" s="209"/>
      <c r="G50" s="209"/>
      <c r="H50" s="210"/>
      <c r="I50" s="238"/>
      <c r="J50" s="238"/>
      <c r="K50" s="238"/>
    </row>
    <row r="51" ht="25.5" customHeight="1" spans="1:11">
      <c r="A51" s="204"/>
      <c r="B51" s="204"/>
      <c r="C51" s="206" t="s">
        <v>759</v>
      </c>
      <c r="D51" s="207">
        <f>IF(D49=0,0,D50/D49-1)*100</f>
        <v>0</v>
      </c>
      <c r="E51" s="208" t="s">
        <v>653</v>
      </c>
      <c r="F51" s="211">
        <v>-40</v>
      </c>
      <c r="G51" s="211">
        <v>0</v>
      </c>
      <c r="H51" s="212" t="s">
        <v>654</v>
      </c>
      <c r="I51" s="238"/>
      <c r="J51" s="238"/>
      <c r="K51" s="238"/>
    </row>
    <row r="52" ht="25.5" customHeight="1" spans="1:11">
      <c r="A52" s="201" t="s">
        <v>760</v>
      </c>
      <c r="B52" s="201"/>
      <c r="C52" s="202"/>
      <c r="D52" s="214"/>
      <c r="E52" s="214"/>
      <c r="F52" s="214"/>
      <c r="G52" s="214"/>
      <c r="H52" s="234"/>
      <c r="I52" s="241"/>
      <c r="J52" s="241"/>
      <c r="K52" s="241"/>
    </row>
    <row r="53" ht="25.5" customHeight="1" spans="1:11">
      <c r="A53" s="204" t="s">
        <v>761</v>
      </c>
      <c r="B53" s="205" t="s">
        <v>736</v>
      </c>
      <c r="C53" s="206" t="s">
        <v>661</v>
      </c>
      <c r="D53" s="207">
        <v>0</v>
      </c>
      <c r="E53" s="208"/>
      <c r="F53" s="209"/>
      <c r="G53" s="209"/>
      <c r="H53" s="210"/>
      <c r="I53" s="238"/>
      <c r="J53" s="238"/>
      <c r="K53" s="238"/>
    </row>
    <row r="54" ht="25.5" customHeight="1" spans="1:11">
      <c r="A54" s="204"/>
      <c r="B54" s="205"/>
      <c r="C54" s="206" t="s">
        <v>80</v>
      </c>
      <c r="D54" s="207">
        <v>0</v>
      </c>
      <c r="E54" s="208"/>
      <c r="F54" s="209"/>
      <c r="G54" s="209"/>
      <c r="H54" s="212"/>
      <c r="I54" s="238"/>
      <c r="J54" s="238"/>
      <c r="K54" s="238"/>
    </row>
    <row r="55" ht="25.5" customHeight="1" spans="1:11">
      <c r="A55" s="204"/>
      <c r="B55" s="205"/>
      <c r="C55" s="206" t="s">
        <v>733</v>
      </c>
      <c r="D55" s="207">
        <f>D54-D53</f>
        <v>0</v>
      </c>
      <c r="E55" s="208"/>
      <c r="F55" s="213"/>
      <c r="G55" s="213"/>
      <c r="H55" s="210"/>
      <c r="I55" s="238"/>
      <c r="J55" s="238"/>
      <c r="K55" s="238"/>
    </row>
    <row r="56" ht="25.5" customHeight="1" spans="1:11">
      <c r="A56" s="204"/>
      <c r="B56" s="205"/>
      <c r="C56" s="206" t="s">
        <v>734</v>
      </c>
      <c r="D56" s="207">
        <f>IF(D53=0,0,D55/D53)*100</f>
        <v>0</v>
      </c>
      <c r="E56" s="208" t="s">
        <v>653</v>
      </c>
      <c r="F56" s="235">
        <v>0</v>
      </c>
      <c r="G56" s="235">
        <v>30</v>
      </c>
      <c r="H56" s="212" t="s">
        <v>654</v>
      </c>
      <c r="I56" s="238"/>
      <c r="J56" s="238"/>
      <c r="K56" s="238"/>
    </row>
    <row r="57" ht="25.5" customHeight="1" spans="1:11">
      <c r="A57" s="204" t="s">
        <v>762</v>
      </c>
      <c r="B57" s="204" t="s">
        <v>763</v>
      </c>
      <c r="C57" s="206" t="s">
        <v>661</v>
      </c>
      <c r="D57" s="207">
        <v>0</v>
      </c>
      <c r="E57" s="208"/>
      <c r="F57" s="209"/>
      <c r="G57" s="209"/>
      <c r="H57" s="210"/>
      <c r="I57" s="238"/>
      <c r="J57" s="238"/>
      <c r="K57" s="238"/>
    </row>
    <row r="58" ht="25.5" customHeight="1" spans="1:11">
      <c r="A58" s="204"/>
      <c r="B58" s="204"/>
      <c r="C58" s="206" t="s">
        <v>80</v>
      </c>
      <c r="D58" s="207">
        <v>0</v>
      </c>
      <c r="E58" s="208"/>
      <c r="F58" s="213"/>
      <c r="G58" s="213"/>
      <c r="H58" s="212"/>
      <c r="I58" s="238"/>
      <c r="J58" s="238"/>
      <c r="K58" s="238"/>
    </row>
    <row r="59" ht="25.5" customHeight="1" spans="1:11">
      <c r="A59" s="204"/>
      <c r="B59" s="204"/>
      <c r="C59" s="206" t="s">
        <v>733</v>
      </c>
      <c r="D59" s="207">
        <f>D58-D57</f>
        <v>0</v>
      </c>
      <c r="E59" s="208"/>
      <c r="F59" s="209"/>
      <c r="G59" s="209"/>
      <c r="H59" s="210"/>
      <c r="I59" s="238"/>
      <c r="J59" s="238"/>
      <c r="K59" s="238"/>
    </row>
    <row r="60" ht="25.5" customHeight="1" spans="1:11">
      <c r="A60" s="204"/>
      <c r="B60" s="204"/>
      <c r="C60" s="206" t="s">
        <v>734</v>
      </c>
      <c r="D60" s="207">
        <f>IF(D57=0,0,D59/D57)*100</f>
        <v>0</v>
      </c>
      <c r="E60" s="208" t="s">
        <v>653</v>
      </c>
      <c r="F60" s="235">
        <v>0</v>
      </c>
      <c r="G60" s="235">
        <v>10</v>
      </c>
      <c r="H60" s="212" t="s">
        <v>654</v>
      </c>
      <c r="I60" s="238"/>
      <c r="J60" s="238"/>
      <c r="K60" s="238"/>
    </row>
    <row r="61" ht="25.5" customHeight="1" spans="1:11">
      <c r="A61" s="204" t="s">
        <v>764</v>
      </c>
      <c r="B61" s="204" t="s">
        <v>765</v>
      </c>
      <c r="C61" s="206" t="s">
        <v>766</v>
      </c>
      <c r="D61" s="207">
        <v>0</v>
      </c>
      <c r="E61" s="208"/>
      <c r="F61" s="213"/>
      <c r="G61" s="213"/>
      <c r="H61" s="210"/>
      <c r="I61" s="238"/>
      <c r="J61" s="238"/>
      <c r="K61" s="238"/>
    </row>
    <row r="62" ht="25.5" customHeight="1" spans="1:11">
      <c r="A62" s="204"/>
      <c r="B62" s="204"/>
      <c r="C62" s="206" t="s">
        <v>767</v>
      </c>
      <c r="D62" s="207">
        <v>0</v>
      </c>
      <c r="E62" s="208"/>
      <c r="F62" s="209"/>
      <c r="G62" s="209"/>
      <c r="H62" s="212"/>
      <c r="I62" s="238"/>
      <c r="J62" s="238"/>
      <c r="K62" s="238"/>
    </row>
    <row r="63" ht="25.5" customHeight="1" spans="1:11">
      <c r="A63" s="204"/>
      <c r="B63" s="204"/>
      <c r="C63" s="206" t="s">
        <v>652</v>
      </c>
      <c r="D63" s="207">
        <f>D62-D61</f>
        <v>0</v>
      </c>
      <c r="E63" s="208" t="s">
        <v>653</v>
      </c>
      <c r="F63" s="235">
        <v>0</v>
      </c>
      <c r="G63" s="235">
        <v>0</v>
      </c>
      <c r="H63" s="212" t="s">
        <v>654</v>
      </c>
      <c r="I63" s="238"/>
      <c r="J63" s="238"/>
      <c r="K63" s="238"/>
    </row>
    <row r="64" ht="25.5" customHeight="1" spans="1:11">
      <c r="A64" s="204"/>
      <c r="B64" s="204"/>
      <c r="C64" s="206" t="s">
        <v>768</v>
      </c>
      <c r="D64" s="207">
        <v>0</v>
      </c>
      <c r="E64" s="208"/>
      <c r="F64" s="235"/>
      <c r="G64" s="235"/>
      <c r="H64" s="212"/>
      <c r="I64" s="238"/>
      <c r="J64" s="238"/>
      <c r="K64" s="238"/>
    </row>
    <row r="65" ht="25.5" customHeight="1" spans="1:11">
      <c r="A65" s="204"/>
      <c r="B65" s="204"/>
      <c r="C65" s="206" t="s">
        <v>769</v>
      </c>
      <c r="D65" s="207">
        <v>0</v>
      </c>
      <c r="E65" s="208"/>
      <c r="F65" s="235"/>
      <c r="G65" s="235"/>
      <c r="H65" s="210"/>
      <c r="I65" s="238"/>
      <c r="J65" s="238"/>
      <c r="K65" s="238"/>
    </row>
    <row r="66" ht="25.5" customHeight="1" spans="1:11">
      <c r="A66" s="204"/>
      <c r="B66" s="204"/>
      <c r="C66" s="206" t="s">
        <v>652</v>
      </c>
      <c r="D66" s="207">
        <f>D65-D64</f>
        <v>0</v>
      </c>
      <c r="E66" s="208" t="s">
        <v>653</v>
      </c>
      <c r="F66" s="235">
        <v>0</v>
      </c>
      <c r="G66" s="235">
        <v>0</v>
      </c>
      <c r="H66" s="212" t="s">
        <v>654</v>
      </c>
      <c r="I66" s="238"/>
      <c r="J66" s="238"/>
      <c r="K66" s="238"/>
    </row>
    <row r="67" ht="25.5" customHeight="1" spans="1:11">
      <c r="A67" s="204" t="s">
        <v>770</v>
      </c>
      <c r="B67" s="205" t="s">
        <v>736</v>
      </c>
      <c r="C67" s="206" t="s">
        <v>661</v>
      </c>
      <c r="D67" s="207">
        <v>0</v>
      </c>
      <c r="E67" s="208"/>
      <c r="F67" s="209"/>
      <c r="G67" s="209"/>
      <c r="H67" s="210"/>
      <c r="I67" s="238"/>
      <c r="J67" s="238"/>
      <c r="K67" s="238"/>
    </row>
    <row r="68" ht="25.5" customHeight="1" spans="1:11">
      <c r="A68" s="204"/>
      <c r="B68" s="205"/>
      <c r="C68" s="206" t="s">
        <v>80</v>
      </c>
      <c r="D68" s="207">
        <v>0</v>
      </c>
      <c r="E68" s="208"/>
      <c r="F68" s="209"/>
      <c r="G68" s="209"/>
      <c r="H68" s="210"/>
      <c r="I68" s="238"/>
      <c r="J68" s="238"/>
      <c r="K68" s="238"/>
    </row>
    <row r="69" ht="25.5" customHeight="1" spans="1:11">
      <c r="A69" s="204"/>
      <c r="B69" s="205"/>
      <c r="C69" s="206" t="s">
        <v>733</v>
      </c>
      <c r="D69" s="207">
        <f>D68-D67</f>
        <v>0</v>
      </c>
      <c r="E69" s="208"/>
      <c r="F69" s="209"/>
      <c r="G69" s="209"/>
      <c r="H69" s="210"/>
      <c r="I69" s="238"/>
      <c r="J69" s="238"/>
      <c r="K69" s="238"/>
    </row>
    <row r="70" ht="25.5" customHeight="1" spans="1:11">
      <c r="A70" s="204"/>
      <c r="B70" s="205"/>
      <c r="C70" s="206" t="s">
        <v>734</v>
      </c>
      <c r="D70" s="207">
        <f>IF(D67=0,0,D69/D67)*100</f>
        <v>0</v>
      </c>
      <c r="E70" s="208"/>
      <c r="F70" s="209"/>
      <c r="G70" s="209"/>
      <c r="H70" s="210"/>
      <c r="I70" s="238"/>
      <c r="J70" s="238"/>
      <c r="K70" s="238"/>
    </row>
    <row r="71" ht="25.5" customHeight="1" spans="1:11">
      <c r="A71" s="204" t="s">
        <v>771</v>
      </c>
      <c r="B71" s="205" t="s">
        <v>736</v>
      </c>
      <c r="C71" s="206" t="s">
        <v>661</v>
      </c>
      <c r="D71" s="207">
        <v>0</v>
      </c>
      <c r="E71" s="208"/>
      <c r="F71" s="209"/>
      <c r="G71" s="209"/>
      <c r="H71" s="210"/>
      <c r="I71" s="238"/>
      <c r="J71" s="238"/>
      <c r="K71" s="238"/>
    </row>
    <row r="72" ht="25.5" customHeight="1" spans="1:11">
      <c r="A72" s="204"/>
      <c r="B72" s="205"/>
      <c r="C72" s="206" t="s">
        <v>80</v>
      </c>
      <c r="D72" s="207">
        <v>0</v>
      </c>
      <c r="E72" s="208"/>
      <c r="F72" s="209"/>
      <c r="G72" s="209"/>
      <c r="H72" s="210"/>
      <c r="I72" s="238"/>
      <c r="J72" s="238"/>
      <c r="K72" s="238"/>
    </row>
    <row r="73" ht="25.5" customHeight="1" spans="1:11">
      <c r="A73" s="204"/>
      <c r="B73" s="205"/>
      <c r="C73" s="206" t="s">
        <v>733</v>
      </c>
      <c r="D73" s="207">
        <f>D72-D71</f>
        <v>0</v>
      </c>
      <c r="E73" s="208"/>
      <c r="F73" s="209"/>
      <c r="G73" s="209"/>
      <c r="H73" s="210"/>
      <c r="I73" s="238"/>
      <c r="J73" s="238"/>
      <c r="K73" s="238"/>
    </row>
    <row r="74" ht="25.5" customHeight="1" spans="1:11">
      <c r="A74" s="204"/>
      <c r="B74" s="205"/>
      <c r="C74" s="206" t="s">
        <v>734</v>
      </c>
      <c r="D74" s="207">
        <f>IF(D71=0,0,D73/D71)*100</f>
        <v>0</v>
      </c>
      <c r="E74" s="208"/>
      <c r="F74" s="209"/>
      <c r="G74" s="209"/>
      <c r="H74" s="210"/>
      <c r="I74" s="238"/>
      <c r="J74" s="238"/>
      <c r="K74" s="238"/>
    </row>
    <row r="75" ht="25.5" customHeight="1" spans="1:11">
      <c r="A75" s="204" t="s">
        <v>772</v>
      </c>
      <c r="B75" s="204" t="s">
        <v>773</v>
      </c>
      <c r="C75" s="206" t="s">
        <v>661</v>
      </c>
      <c r="D75" s="207">
        <v>0</v>
      </c>
      <c r="E75" s="208" t="s">
        <v>653</v>
      </c>
      <c r="F75" s="235">
        <v>0.35</v>
      </c>
      <c r="G75" s="235">
        <v>4</v>
      </c>
      <c r="H75" s="212" t="s">
        <v>654</v>
      </c>
      <c r="I75" s="238"/>
      <c r="J75" s="238"/>
      <c r="K75" s="238"/>
    </row>
    <row r="76" ht="25.5" customHeight="1" spans="1:11">
      <c r="A76" s="204"/>
      <c r="B76" s="204"/>
      <c r="C76" s="206" t="s">
        <v>80</v>
      </c>
      <c r="D76" s="207">
        <v>0</v>
      </c>
      <c r="E76" s="208" t="s">
        <v>653</v>
      </c>
      <c r="F76" s="235">
        <v>0.35</v>
      </c>
      <c r="G76" s="235">
        <v>4</v>
      </c>
      <c r="H76" s="212" t="s">
        <v>654</v>
      </c>
      <c r="I76" s="238"/>
      <c r="J76" s="238"/>
      <c r="K76" s="238"/>
    </row>
    <row r="77" ht="25.5" customHeight="1" spans="1:11">
      <c r="A77" s="204"/>
      <c r="B77" s="204"/>
      <c r="C77" s="206" t="s">
        <v>733</v>
      </c>
      <c r="D77" s="207">
        <f>D76-D75</f>
        <v>0</v>
      </c>
      <c r="E77" s="208"/>
      <c r="F77" s="209"/>
      <c r="G77" s="209"/>
      <c r="H77" s="210"/>
      <c r="I77" s="238"/>
      <c r="J77" s="238"/>
      <c r="K77" s="238"/>
    </row>
    <row r="78" ht="25.5" customHeight="1" spans="1:11">
      <c r="A78" s="204" t="s">
        <v>774</v>
      </c>
      <c r="B78" s="204" t="s">
        <v>775</v>
      </c>
      <c r="C78" s="206" t="s">
        <v>661</v>
      </c>
      <c r="D78" s="207">
        <v>0</v>
      </c>
      <c r="E78" s="208" t="s">
        <v>653</v>
      </c>
      <c r="F78" s="235">
        <v>0.35</v>
      </c>
      <c r="G78" s="235">
        <v>4</v>
      </c>
      <c r="H78" s="212" t="s">
        <v>654</v>
      </c>
      <c r="I78" s="238"/>
      <c r="J78" s="238"/>
      <c r="K78" s="238"/>
    </row>
    <row r="79" ht="25.5" customHeight="1" spans="1:11">
      <c r="A79" s="204"/>
      <c r="B79" s="204"/>
      <c r="C79" s="206" t="s">
        <v>80</v>
      </c>
      <c r="D79" s="207">
        <v>0</v>
      </c>
      <c r="E79" s="208" t="s">
        <v>653</v>
      </c>
      <c r="F79" s="235">
        <v>0.35</v>
      </c>
      <c r="G79" s="235">
        <v>4</v>
      </c>
      <c r="H79" s="212" t="s">
        <v>654</v>
      </c>
      <c r="I79" s="238"/>
      <c r="J79" s="238"/>
      <c r="K79" s="238"/>
    </row>
    <row r="80" ht="25.5" customHeight="1" spans="1:11">
      <c r="A80" s="204"/>
      <c r="B80" s="204"/>
      <c r="C80" s="206" t="s">
        <v>733</v>
      </c>
      <c r="D80" s="207">
        <f>D79-D78</f>
        <v>0</v>
      </c>
      <c r="E80" s="208"/>
      <c r="F80" s="209"/>
      <c r="G80" s="209"/>
      <c r="H80" s="210"/>
      <c r="I80" s="238"/>
      <c r="J80" s="238"/>
      <c r="K80" s="238"/>
    </row>
    <row r="81" ht="25.5" customHeight="1" spans="1:11">
      <c r="A81" s="204" t="s">
        <v>776</v>
      </c>
      <c r="B81" s="204" t="s">
        <v>777</v>
      </c>
      <c r="C81" s="206" t="s">
        <v>661</v>
      </c>
      <c r="D81" s="207">
        <v>0</v>
      </c>
      <c r="E81" s="208"/>
      <c r="F81" s="213"/>
      <c r="G81" s="213"/>
      <c r="H81" s="212"/>
      <c r="I81" s="238"/>
      <c r="J81" s="238"/>
      <c r="K81" s="238"/>
    </row>
    <row r="82" ht="25.5" customHeight="1" spans="1:11">
      <c r="A82" s="204"/>
      <c r="B82" s="204"/>
      <c r="C82" s="206" t="s">
        <v>80</v>
      </c>
      <c r="D82" s="207">
        <v>0</v>
      </c>
      <c r="E82" s="208"/>
      <c r="F82" s="213"/>
      <c r="G82" s="213"/>
      <c r="H82" s="212"/>
      <c r="I82" s="238"/>
      <c r="J82" s="238"/>
      <c r="K82" s="238"/>
    </row>
    <row r="83" ht="25.5" customHeight="1" spans="1:11">
      <c r="A83" s="204"/>
      <c r="B83" s="204"/>
      <c r="C83" s="206" t="s">
        <v>733</v>
      </c>
      <c r="D83" s="207">
        <f>D82-D81</f>
        <v>0</v>
      </c>
      <c r="E83" s="208"/>
      <c r="F83" s="209"/>
      <c r="G83" s="209"/>
      <c r="H83" s="203"/>
      <c r="I83" s="238"/>
      <c r="J83" s="238"/>
      <c r="K83" s="238"/>
    </row>
    <row r="84" ht="25.5" customHeight="1" spans="1:11">
      <c r="A84" s="204"/>
      <c r="B84" s="204"/>
      <c r="C84" s="206" t="s">
        <v>734</v>
      </c>
      <c r="D84" s="207">
        <f>IF(D81=0,0,D83/D81)*100</f>
        <v>0</v>
      </c>
      <c r="E84" s="208"/>
      <c r="F84" s="242"/>
      <c r="G84" s="242"/>
      <c r="H84" s="203"/>
      <c r="I84" s="238"/>
      <c r="J84" s="238"/>
      <c r="K84" s="238"/>
    </row>
    <row r="85" ht="25.5" customHeight="1" spans="1:11">
      <c r="A85" s="204" t="s">
        <v>778</v>
      </c>
      <c r="B85" s="204" t="s">
        <v>779</v>
      </c>
      <c r="C85" s="206" t="s">
        <v>661</v>
      </c>
      <c r="D85" s="207">
        <v>0</v>
      </c>
      <c r="E85" s="208" t="s">
        <v>653</v>
      </c>
      <c r="F85" s="235">
        <v>0</v>
      </c>
      <c r="G85" s="235">
        <v>0</v>
      </c>
      <c r="H85" s="212" t="s">
        <v>654</v>
      </c>
      <c r="I85" s="238"/>
      <c r="J85" s="238"/>
      <c r="K85" s="238"/>
    </row>
    <row r="86" ht="25.5" customHeight="1" spans="1:11">
      <c r="A86" s="204"/>
      <c r="B86" s="204"/>
      <c r="C86" s="206" t="s">
        <v>80</v>
      </c>
      <c r="D86" s="207">
        <v>0</v>
      </c>
      <c r="E86" s="208" t="s">
        <v>653</v>
      </c>
      <c r="F86" s="235">
        <v>0</v>
      </c>
      <c r="G86" s="235">
        <v>0</v>
      </c>
      <c r="H86" s="212" t="s">
        <v>654</v>
      </c>
      <c r="I86" s="238"/>
      <c r="J86" s="238"/>
      <c r="K86" s="238"/>
    </row>
    <row r="87" ht="25.5" customHeight="1" spans="1:11">
      <c r="A87" s="204" t="s">
        <v>780</v>
      </c>
      <c r="B87" s="205" t="s">
        <v>736</v>
      </c>
      <c r="C87" s="206" t="s">
        <v>661</v>
      </c>
      <c r="D87" s="207">
        <v>0</v>
      </c>
      <c r="E87" s="208"/>
      <c r="F87" s="242"/>
      <c r="G87" s="242"/>
      <c r="H87" s="203"/>
      <c r="I87" s="238"/>
      <c r="J87" s="238"/>
      <c r="K87" s="238"/>
    </row>
    <row r="88" ht="25.5" customHeight="1" spans="1:11">
      <c r="A88" s="204"/>
      <c r="B88" s="205"/>
      <c r="C88" s="206" t="s">
        <v>80</v>
      </c>
      <c r="D88" s="207">
        <v>0</v>
      </c>
      <c r="E88" s="208"/>
      <c r="F88" s="209"/>
      <c r="G88" s="209"/>
      <c r="H88" s="203"/>
      <c r="I88" s="238"/>
      <c r="J88" s="238"/>
      <c r="K88" s="238"/>
    </row>
    <row r="89" ht="25.5" customHeight="1" spans="1:11">
      <c r="A89" s="204"/>
      <c r="B89" s="205"/>
      <c r="C89" s="206" t="s">
        <v>733</v>
      </c>
      <c r="D89" s="207">
        <f>D88-D87</f>
        <v>0</v>
      </c>
      <c r="E89" s="208"/>
      <c r="F89" s="209"/>
      <c r="G89" s="209"/>
      <c r="H89" s="203"/>
      <c r="I89" s="238"/>
      <c r="J89" s="238"/>
      <c r="K89" s="238"/>
    </row>
    <row r="90" ht="25.5" customHeight="1" spans="1:11">
      <c r="A90" s="204"/>
      <c r="B90" s="205"/>
      <c r="C90" s="206" t="s">
        <v>734</v>
      </c>
      <c r="D90" s="207">
        <f>IF(D87=0,0,D89/D87)*100</f>
        <v>0</v>
      </c>
      <c r="E90" s="208" t="s">
        <v>653</v>
      </c>
      <c r="F90" s="235">
        <v>-30</v>
      </c>
      <c r="G90" s="235">
        <v>30</v>
      </c>
      <c r="H90" s="212" t="s">
        <v>654</v>
      </c>
      <c r="I90" s="238"/>
      <c r="J90" s="238"/>
      <c r="K90" s="238"/>
    </row>
    <row r="91" ht="25.5" customHeight="1" spans="1:11">
      <c r="A91" s="201" t="s">
        <v>781</v>
      </c>
      <c r="B91" s="201"/>
      <c r="C91" s="202"/>
      <c r="D91" s="214"/>
      <c r="E91" s="214"/>
      <c r="F91" s="214"/>
      <c r="G91" s="214"/>
      <c r="H91" s="203"/>
      <c r="I91" s="214"/>
      <c r="J91" s="214"/>
      <c r="K91" s="214"/>
    </row>
    <row r="92" ht="25.5" customHeight="1" spans="1:11">
      <c r="A92" s="204" t="s">
        <v>782</v>
      </c>
      <c r="B92" s="205" t="s">
        <v>736</v>
      </c>
      <c r="C92" s="206" t="s">
        <v>661</v>
      </c>
      <c r="D92" s="207">
        <v>0</v>
      </c>
      <c r="E92" s="208"/>
      <c r="F92" s="209"/>
      <c r="G92" s="209"/>
      <c r="H92" s="210"/>
      <c r="I92" s="238"/>
      <c r="J92" s="238"/>
      <c r="K92" s="238"/>
    </row>
    <row r="93" ht="25.5" customHeight="1" spans="1:11">
      <c r="A93" s="204"/>
      <c r="B93" s="205"/>
      <c r="C93" s="206" t="s">
        <v>80</v>
      </c>
      <c r="D93" s="207">
        <v>0</v>
      </c>
      <c r="E93" s="208"/>
      <c r="F93" s="209"/>
      <c r="G93" s="209"/>
      <c r="H93" s="210"/>
      <c r="I93" s="238"/>
      <c r="J93" s="238"/>
      <c r="K93" s="238"/>
    </row>
    <row r="94" ht="25.5" customHeight="1" spans="1:11">
      <c r="A94" s="204"/>
      <c r="B94" s="205"/>
      <c r="C94" s="206" t="s">
        <v>733</v>
      </c>
      <c r="D94" s="207">
        <f>D93-D92</f>
        <v>0</v>
      </c>
      <c r="E94" s="208"/>
      <c r="F94" s="209"/>
      <c r="G94" s="209"/>
      <c r="H94" s="210"/>
      <c r="I94" s="238"/>
      <c r="J94" s="238"/>
      <c r="K94" s="238"/>
    </row>
    <row r="95" ht="25.5" customHeight="1" spans="1:11">
      <c r="A95" s="204"/>
      <c r="B95" s="205"/>
      <c r="C95" s="206" t="s">
        <v>734</v>
      </c>
      <c r="D95" s="207">
        <f>IF(D92=0,0,D94/D92)*100</f>
        <v>0</v>
      </c>
      <c r="E95" s="208" t="s">
        <v>653</v>
      </c>
      <c r="F95" s="211">
        <v>0</v>
      </c>
      <c r="G95" s="211">
        <v>20</v>
      </c>
      <c r="H95" s="212" t="s">
        <v>654</v>
      </c>
      <c r="I95" s="238"/>
      <c r="J95" s="238"/>
      <c r="K95" s="238"/>
    </row>
    <row r="96" ht="25.5" customHeight="1" spans="1:11">
      <c r="A96" s="204" t="s">
        <v>783</v>
      </c>
      <c r="B96" s="205" t="s">
        <v>736</v>
      </c>
      <c r="C96" s="206" t="s">
        <v>661</v>
      </c>
      <c r="D96" s="207">
        <v>0</v>
      </c>
      <c r="E96" s="208"/>
      <c r="F96" s="209"/>
      <c r="G96" s="209"/>
      <c r="H96" s="210"/>
      <c r="I96" s="238"/>
      <c r="J96" s="238"/>
      <c r="K96" s="238"/>
    </row>
    <row r="97" ht="25.5" customHeight="1" spans="1:11">
      <c r="A97" s="204"/>
      <c r="B97" s="205"/>
      <c r="C97" s="206" t="s">
        <v>80</v>
      </c>
      <c r="D97" s="207">
        <v>0</v>
      </c>
      <c r="E97" s="208"/>
      <c r="F97" s="209"/>
      <c r="G97" s="209"/>
      <c r="H97" s="210"/>
      <c r="I97" s="238"/>
      <c r="J97" s="238"/>
      <c r="K97" s="238"/>
    </row>
    <row r="98" ht="25.5" customHeight="1" spans="1:11">
      <c r="A98" s="204"/>
      <c r="B98" s="205"/>
      <c r="C98" s="206" t="s">
        <v>733</v>
      </c>
      <c r="D98" s="207">
        <f>D97-D96</f>
        <v>0</v>
      </c>
      <c r="E98" s="208"/>
      <c r="F98" s="209"/>
      <c r="G98" s="209"/>
      <c r="H98" s="210"/>
      <c r="I98" s="238"/>
      <c r="J98" s="238"/>
      <c r="K98" s="238"/>
    </row>
    <row r="99" ht="25.5" customHeight="1" spans="1:11">
      <c r="A99" s="204"/>
      <c r="B99" s="205"/>
      <c r="C99" s="206" t="s">
        <v>734</v>
      </c>
      <c r="D99" s="207">
        <f>IF(D96=0,0,D98/D96)*100</f>
        <v>0</v>
      </c>
      <c r="E99" s="208" t="s">
        <v>653</v>
      </c>
      <c r="F99" s="211">
        <v>0</v>
      </c>
      <c r="G99" s="211">
        <v>20</v>
      </c>
      <c r="H99" s="212" t="s">
        <v>654</v>
      </c>
      <c r="I99" s="238"/>
      <c r="J99" s="238"/>
      <c r="K99" s="238"/>
    </row>
    <row r="100" ht="25.5" customHeight="1" spans="1:11">
      <c r="A100" s="204" t="s">
        <v>784</v>
      </c>
      <c r="B100" s="204" t="s">
        <v>785</v>
      </c>
      <c r="C100" s="206" t="s">
        <v>661</v>
      </c>
      <c r="D100" s="207">
        <v>0</v>
      </c>
      <c r="E100" s="208"/>
      <c r="F100" s="209"/>
      <c r="G100" s="209"/>
      <c r="H100" s="210"/>
      <c r="I100" s="238"/>
      <c r="J100" s="238"/>
      <c r="K100" s="238"/>
    </row>
    <row r="101" ht="25.5" customHeight="1" spans="1:11">
      <c r="A101" s="204"/>
      <c r="B101" s="204"/>
      <c r="C101" s="206" t="s">
        <v>80</v>
      </c>
      <c r="D101" s="207">
        <v>0</v>
      </c>
      <c r="E101" s="208"/>
      <c r="F101" s="209"/>
      <c r="G101" s="209"/>
      <c r="H101" s="210"/>
      <c r="I101" s="238"/>
      <c r="J101" s="238"/>
      <c r="K101" s="238"/>
    </row>
    <row r="102" ht="25.5" customHeight="1" spans="1:11">
      <c r="A102" s="204"/>
      <c r="B102" s="204"/>
      <c r="C102" s="206" t="s">
        <v>733</v>
      </c>
      <c r="D102" s="207">
        <f>D101-D100</f>
        <v>0</v>
      </c>
      <c r="E102" s="208"/>
      <c r="F102" s="209"/>
      <c r="G102" s="209"/>
      <c r="H102" s="210"/>
      <c r="I102" s="238"/>
      <c r="J102" s="238"/>
      <c r="K102" s="238"/>
    </row>
    <row r="103" ht="25.5" customHeight="1" spans="1:11">
      <c r="A103" s="204"/>
      <c r="B103" s="204"/>
      <c r="C103" s="206" t="s">
        <v>734</v>
      </c>
      <c r="D103" s="207">
        <f>IF(D100=0,0,D102/D100)*100</f>
        <v>0</v>
      </c>
      <c r="E103" s="208" t="s">
        <v>653</v>
      </c>
      <c r="F103" s="211">
        <v>3.5</v>
      </c>
      <c r="G103" s="211">
        <v>5</v>
      </c>
      <c r="H103" s="212" t="s">
        <v>654</v>
      </c>
      <c r="I103" s="238"/>
      <c r="J103" s="238"/>
      <c r="K103" s="238"/>
    </row>
    <row r="104" ht="25.5" customHeight="1" spans="1:11">
      <c r="A104" s="204" t="s">
        <v>786</v>
      </c>
      <c r="B104" s="205" t="s">
        <v>787</v>
      </c>
      <c r="C104" s="206" t="s">
        <v>661</v>
      </c>
      <c r="D104" s="207">
        <v>0</v>
      </c>
      <c r="E104" s="208" t="s">
        <v>653</v>
      </c>
      <c r="F104" s="211">
        <v>0</v>
      </c>
      <c r="G104" s="211">
        <v>0</v>
      </c>
      <c r="H104" s="212" t="s">
        <v>654</v>
      </c>
      <c r="I104" s="238"/>
      <c r="J104" s="238"/>
      <c r="K104" s="238"/>
    </row>
    <row r="105" ht="25.5" customHeight="1" spans="1:11">
      <c r="A105" s="204"/>
      <c r="B105" s="205"/>
      <c r="C105" s="206" t="s">
        <v>80</v>
      </c>
      <c r="D105" s="207">
        <v>0</v>
      </c>
      <c r="E105" s="208" t="s">
        <v>653</v>
      </c>
      <c r="F105" s="211">
        <v>0</v>
      </c>
      <c r="G105" s="211">
        <v>0</v>
      </c>
      <c r="H105" s="212" t="s">
        <v>654</v>
      </c>
      <c r="I105" s="238"/>
      <c r="J105" s="238"/>
      <c r="K105" s="238"/>
    </row>
    <row r="106" ht="25.5" customHeight="1" spans="1:11">
      <c r="A106" s="204"/>
      <c r="B106" s="205"/>
      <c r="C106" s="206" t="s">
        <v>733</v>
      </c>
      <c r="D106" s="207">
        <f>D105-D104</f>
        <v>0</v>
      </c>
      <c r="E106" s="208"/>
      <c r="F106" s="209"/>
      <c r="G106" s="209"/>
      <c r="H106" s="210"/>
      <c r="I106" s="238"/>
      <c r="J106" s="238"/>
      <c r="K106" s="238"/>
    </row>
    <row r="107" ht="25.5" customHeight="1" spans="1:11">
      <c r="A107" s="204"/>
      <c r="B107" s="205"/>
      <c r="C107" s="206" t="s">
        <v>734</v>
      </c>
      <c r="D107" s="207">
        <f>IF(D104=0,0,D106/D104)*100</f>
        <v>0</v>
      </c>
      <c r="E107" s="208"/>
      <c r="F107" s="209"/>
      <c r="G107" s="209"/>
      <c r="H107" s="210"/>
      <c r="I107" s="238"/>
      <c r="J107" s="238"/>
      <c r="K107" s="238"/>
    </row>
    <row r="108" ht="25.5" customHeight="1" spans="1:11">
      <c r="A108" s="204" t="s">
        <v>788</v>
      </c>
      <c r="B108" s="205" t="s">
        <v>736</v>
      </c>
      <c r="C108" s="206" t="s">
        <v>661</v>
      </c>
      <c r="D108" s="207">
        <v>0</v>
      </c>
      <c r="E108" s="208"/>
      <c r="F108" s="209"/>
      <c r="G108" s="209"/>
      <c r="H108" s="210"/>
      <c r="I108" s="238"/>
      <c r="J108" s="238"/>
      <c r="K108" s="238"/>
    </row>
    <row r="109" ht="25.5" customHeight="1" spans="1:11">
      <c r="A109" s="204"/>
      <c r="B109" s="205"/>
      <c r="C109" s="206" t="s">
        <v>80</v>
      </c>
      <c r="D109" s="207">
        <v>0</v>
      </c>
      <c r="E109" s="208"/>
      <c r="F109" s="209"/>
      <c r="G109" s="209"/>
      <c r="H109" s="210"/>
      <c r="I109" s="238"/>
      <c r="J109" s="238"/>
      <c r="K109" s="238"/>
    </row>
    <row r="110" ht="25.5" customHeight="1" spans="1:11">
      <c r="A110" s="204"/>
      <c r="B110" s="205"/>
      <c r="C110" s="206" t="s">
        <v>733</v>
      </c>
      <c r="D110" s="207">
        <f>D109-D108</f>
        <v>0</v>
      </c>
      <c r="E110" s="208"/>
      <c r="F110" s="209"/>
      <c r="G110" s="209"/>
      <c r="H110" s="210"/>
      <c r="I110" s="238"/>
      <c r="J110" s="238"/>
      <c r="K110" s="238"/>
    </row>
    <row r="111" ht="25.5" customHeight="1" spans="1:11">
      <c r="A111" s="204"/>
      <c r="B111" s="205"/>
      <c r="C111" s="206" t="s">
        <v>734</v>
      </c>
      <c r="D111" s="207">
        <f>IF(D108=0,0,D110/D108*100)</f>
        <v>0</v>
      </c>
      <c r="E111" s="208" t="s">
        <v>653</v>
      </c>
      <c r="F111" s="235">
        <v>0</v>
      </c>
      <c r="G111" s="235">
        <v>20</v>
      </c>
      <c r="H111" s="212" t="s">
        <v>654</v>
      </c>
      <c r="I111" s="238"/>
      <c r="J111" s="238"/>
      <c r="K111" s="238"/>
    </row>
    <row r="112" ht="25.5" customHeight="1" spans="1:11">
      <c r="A112" s="204" t="s">
        <v>789</v>
      </c>
      <c r="B112" s="204" t="s">
        <v>790</v>
      </c>
      <c r="C112" s="206" t="s">
        <v>661</v>
      </c>
      <c r="D112" s="207">
        <v>0</v>
      </c>
      <c r="E112" s="208"/>
      <c r="F112" s="209"/>
      <c r="G112" s="209"/>
      <c r="H112" s="210"/>
      <c r="I112" s="238"/>
      <c r="J112" s="238"/>
      <c r="K112" s="238"/>
    </row>
    <row r="113" ht="25.5" customHeight="1" spans="1:11">
      <c r="A113" s="204"/>
      <c r="B113" s="204"/>
      <c r="C113" s="206" t="s">
        <v>80</v>
      </c>
      <c r="D113" s="207">
        <v>0</v>
      </c>
      <c r="E113" s="208"/>
      <c r="F113" s="209"/>
      <c r="G113" s="209"/>
      <c r="H113" s="210"/>
      <c r="I113" s="238"/>
      <c r="J113" s="238"/>
      <c r="K113" s="238"/>
    </row>
    <row r="114" ht="25.5" customHeight="1" spans="1:11">
      <c r="A114" s="204"/>
      <c r="B114" s="204"/>
      <c r="C114" s="206" t="s">
        <v>733</v>
      </c>
      <c r="D114" s="207">
        <f>D113-D112</f>
        <v>0</v>
      </c>
      <c r="E114" s="208"/>
      <c r="F114" s="209"/>
      <c r="G114" s="209"/>
      <c r="H114" s="210"/>
      <c r="I114" s="238"/>
      <c r="J114" s="238"/>
      <c r="K114" s="238"/>
    </row>
    <row r="115" ht="25.5" customHeight="1" spans="1:11">
      <c r="A115" s="204"/>
      <c r="B115" s="204"/>
      <c r="C115" s="217" t="s">
        <v>734</v>
      </c>
      <c r="D115" s="207">
        <f>IF(D112=0,0,D114/D112*100)</f>
        <v>0</v>
      </c>
      <c r="E115" s="208" t="s">
        <v>653</v>
      </c>
      <c r="F115" s="235">
        <v>0</v>
      </c>
      <c r="G115" s="235">
        <v>20</v>
      </c>
      <c r="H115" s="212" t="s">
        <v>654</v>
      </c>
      <c r="I115" s="239"/>
      <c r="J115" s="239"/>
      <c r="K115" s="239"/>
    </row>
    <row r="116" ht="25.5" customHeight="1" spans="1:11">
      <c r="A116" s="204" t="s">
        <v>791</v>
      </c>
      <c r="B116" s="204" t="s">
        <v>792</v>
      </c>
      <c r="C116" s="243" t="s">
        <v>661</v>
      </c>
      <c r="D116" s="207">
        <v>0</v>
      </c>
      <c r="E116" s="208"/>
      <c r="F116" s="235"/>
      <c r="G116" s="235"/>
      <c r="H116" s="244"/>
      <c r="I116" s="41"/>
      <c r="J116" s="41"/>
      <c r="K116" s="41"/>
    </row>
    <row r="117" ht="25.5" customHeight="1" spans="1:11">
      <c r="A117" s="204"/>
      <c r="B117" s="204"/>
      <c r="C117" s="243" t="s">
        <v>80</v>
      </c>
      <c r="D117" s="207">
        <v>0</v>
      </c>
      <c r="E117" s="208"/>
      <c r="F117" s="213"/>
      <c r="G117" s="245"/>
      <c r="H117" s="41"/>
      <c r="I117" s="41"/>
      <c r="J117" s="41"/>
      <c r="K117" s="41"/>
    </row>
    <row r="118" ht="25.5" customHeight="1" spans="1:11">
      <c r="A118" s="204"/>
      <c r="B118" s="204"/>
      <c r="C118" s="243" t="s">
        <v>733</v>
      </c>
      <c r="D118" s="207">
        <v>0</v>
      </c>
      <c r="E118" s="208"/>
      <c r="F118" s="213"/>
      <c r="G118" s="245"/>
      <c r="H118" s="41"/>
      <c r="I118" s="41"/>
      <c r="J118" s="41"/>
      <c r="K118" s="41"/>
    </row>
    <row r="119" ht="25.5" customHeight="1" spans="1:11">
      <c r="A119" s="204"/>
      <c r="B119" s="204"/>
      <c r="C119" s="243" t="s">
        <v>734</v>
      </c>
      <c r="D119" s="207">
        <v>0</v>
      </c>
      <c r="E119" s="208"/>
      <c r="F119" s="213"/>
      <c r="G119" s="245"/>
      <c r="H119" s="41"/>
      <c r="I119" s="41"/>
      <c r="J119" s="41"/>
      <c r="K119" s="41"/>
    </row>
    <row r="120" ht="25.5" customHeight="1" spans="1:11">
      <c r="A120" s="204" t="s">
        <v>793</v>
      </c>
      <c r="B120" s="204" t="s">
        <v>794</v>
      </c>
      <c r="C120" s="243" t="s">
        <v>661</v>
      </c>
      <c r="D120" s="207">
        <v>0</v>
      </c>
      <c r="E120" s="208"/>
      <c r="F120" s="213"/>
      <c r="G120" s="245"/>
      <c r="H120" s="41"/>
      <c r="I120" s="41"/>
      <c r="J120" s="41"/>
      <c r="K120" s="41"/>
    </row>
    <row r="121" ht="25.5" customHeight="1" spans="1:11">
      <c r="A121" s="204"/>
      <c r="B121" s="204"/>
      <c r="C121" s="243" t="s">
        <v>80</v>
      </c>
      <c r="D121" s="207">
        <v>0</v>
      </c>
      <c r="E121" s="208"/>
      <c r="F121" s="213"/>
      <c r="G121" s="245"/>
      <c r="H121" s="41"/>
      <c r="I121" s="41"/>
      <c r="J121" s="41"/>
      <c r="K121" s="41"/>
    </row>
    <row r="122" ht="25.5" customHeight="1" spans="1:11">
      <c r="A122" s="204"/>
      <c r="B122" s="204"/>
      <c r="C122" s="243" t="s">
        <v>733</v>
      </c>
      <c r="D122" s="207">
        <v>0</v>
      </c>
      <c r="E122" s="208"/>
      <c r="F122" s="213"/>
      <c r="G122" s="245"/>
      <c r="H122" s="47"/>
      <c r="I122" s="41"/>
      <c r="J122" s="41"/>
      <c r="K122" s="41"/>
    </row>
    <row r="123" ht="25.5" customHeight="1" spans="1:11">
      <c r="A123" s="215"/>
      <c r="B123" s="215"/>
      <c r="C123" s="243" t="s">
        <v>734</v>
      </c>
      <c r="D123" s="218">
        <v>0</v>
      </c>
      <c r="E123" s="219"/>
      <c r="F123" s="235"/>
      <c r="G123" s="235"/>
      <c r="H123" s="246"/>
      <c r="I123" s="41"/>
      <c r="J123" s="41"/>
      <c r="K123" s="41"/>
    </row>
    <row r="124" ht="25.5" customHeight="1" spans="1:11">
      <c r="A124" s="228" t="s">
        <v>795</v>
      </c>
      <c r="B124" s="228" t="s">
        <v>796</v>
      </c>
      <c r="C124" s="229" t="s">
        <v>661</v>
      </c>
      <c r="D124" s="230">
        <v>0</v>
      </c>
      <c r="E124" s="231" t="s">
        <v>653</v>
      </c>
      <c r="F124" s="235">
        <v>0</v>
      </c>
      <c r="G124" s="235">
        <v>0</v>
      </c>
      <c r="H124" s="212" t="s">
        <v>654</v>
      </c>
      <c r="I124" s="240"/>
      <c r="J124" s="240"/>
      <c r="K124" s="240"/>
    </row>
    <row r="125" ht="25.5" customHeight="1" spans="1:11">
      <c r="A125" s="204"/>
      <c r="B125" s="204"/>
      <c r="C125" s="206" t="s">
        <v>80</v>
      </c>
      <c r="D125" s="207">
        <v>0</v>
      </c>
      <c r="E125" s="208" t="s">
        <v>653</v>
      </c>
      <c r="F125" s="235">
        <v>0</v>
      </c>
      <c r="G125" s="235">
        <v>0</v>
      </c>
      <c r="H125" s="212" t="s">
        <v>654</v>
      </c>
      <c r="I125" s="238"/>
      <c r="J125" s="238"/>
      <c r="K125" s="238"/>
    </row>
    <row r="126" ht="25.5" customHeight="1" spans="1:11">
      <c r="A126" s="204"/>
      <c r="B126" s="204"/>
      <c r="C126" s="206" t="s">
        <v>733</v>
      </c>
      <c r="D126" s="207">
        <f>D125-D124</f>
        <v>0</v>
      </c>
      <c r="E126" s="208"/>
      <c r="F126" s="209"/>
      <c r="G126" s="209"/>
      <c r="H126" s="210"/>
      <c r="I126" s="238"/>
      <c r="J126" s="238"/>
      <c r="K126" s="238"/>
    </row>
    <row r="127" ht="25.5" customHeight="1" spans="1:11">
      <c r="A127" s="204"/>
      <c r="B127" s="204"/>
      <c r="C127" s="206" t="s">
        <v>734</v>
      </c>
      <c r="D127" s="207">
        <f>IF(D124=0,0,D125/D124-1)*100</f>
        <v>0</v>
      </c>
      <c r="E127" s="208"/>
      <c r="F127" s="209"/>
      <c r="G127" s="209"/>
      <c r="H127" s="210"/>
      <c r="I127" s="238"/>
      <c r="J127" s="238"/>
      <c r="K127" s="238"/>
    </row>
    <row r="128" ht="25.5" customHeight="1" spans="1:11">
      <c r="A128" s="204" t="s">
        <v>797</v>
      </c>
      <c r="B128" s="205" t="s">
        <v>736</v>
      </c>
      <c r="C128" s="206" t="s">
        <v>661</v>
      </c>
      <c r="D128" s="207">
        <v>0</v>
      </c>
      <c r="E128" s="208"/>
      <c r="F128" s="209"/>
      <c r="G128" s="209"/>
      <c r="H128" s="210"/>
      <c r="I128" s="238"/>
      <c r="J128" s="238"/>
      <c r="K128" s="238"/>
    </row>
    <row r="129" ht="25.5" customHeight="1" spans="1:11">
      <c r="A129" s="204"/>
      <c r="B129" s="205"/>
      <c r="C129" s="206" t="s">
        <v>80</v>
      </c>
      <c r="D129" s="207">
        <v>0</v>
      </c>
      <c r="E129" s="208"/>
      <c r="F129" s="209"/>
      <c r="G129" s="209"/>
      <c r="H129" s="210"/>
      <c r="I129" s="238"/>
      <c r="J129" s="238"/>
      <c r="K129" s="238"/>
    </row>
    <row r="130" ht="25.5" customHeight="1" spans="1:11">
      <c r="A130" s="204"/>
      <c r="B130" s="205"/>
      <c r="C130" s="206" t="s">
        <v>733</v>
      </c>
      <c r="D130" s="207">
        <f>D129-D128</f>
        <v>0</v>
      </c>
      <c r="E130" s="208"/>
      <c r="F130" s="209"/>
      <c r="G130" s="209"/>
      <c r="H130" s="210"/>
      <c r="I130" s="238"/>
      <c r="J130" s="238"/>
      <c r="K130" s="238"/>
    </row>
    <row r="131" ht="25.5" customHeight="1" spans="1:11">
      <c r="A131" s="204"/>
      <c r="B131" s="205"/>
      <c r="C131" s="206" t="s">
        <v>734</v>
      </c>
      <c r="D131" s="207">
        <f>IF(D128=0,0,D129/D128-1)*100</f>
        <v>0</v>
      </c>
      <c r="E131" s="208" t="s">
        <v>653</v>
      </c>
      <c r="F131" s="235">
        <v>-30</v>
      </c>
      <c r="G131" s="235">
        <v>30</v>
      </c>
      <c r="H131" s="212" t="s">
        <v>654</v>
      </c>
      <c r="I131" s="238"/>
      <c r="J131" s="238"/>
      <c r="K131" s="238"/>
    </row>
    <row r="132" ht="25.5" customHeight="1" spans="1:11">
      <c r="A132" s="201" t="s">
        <v>798</v>
      </c>
      <c r="B132" s="201"/>
      <c r="C132" s="202"/>
      <c r="D132" s="214"/>
      <c r="E132" s="214"/>
      <c r="F132" s="214"/>
      <c r="G132" s="214"/>
      <c r="H132" s="203"/>
      <c r="I132" s="214"/>
      <c r="J132" s="214"/>
      <c r="K132" s="214"/>
    </row>
    <row r="133" ht="25.5" customHeight="1" spans="1:11">
      <c r="A133" s="204" t="s">
        <v>799</v>
      </c>
      <c r="B133" s="205" t="s">
        <v>736</v>
      </c>
      <c r="C133" s="206" t="s">
        <v>661</v>
      </c>
      <c r="D133" s="207">
        <v>0</v>
      </c>
      <c r="E133" s="208" t="s">
        <v>653</v>
      </c>
      <c r="F133" s="235">
        <v>0</v>
      </c>
      <c r="G133" s="209"/>
      <c r="H133" s="212" t="s">
        <v>654</v>
      </c>
      <c r="I133" s="238"/>
      <c r="J133" s="238"/>
      <c r="K133" s="238"/>
    </row>
    <row r="134" ht="25.5" customHeight="1" spans="1:11">
      <c r="A134" s="204"/>
      <c r="B134" s="205"/>
      <c r="C134" s="206" t="s">
        <v>80</v>
      </c>
      <c r="D134" s="207">
        <v>0</v>
      </c>
      <c r="E134" s="208" t="s">
        <v>653</v>
      </c>
      <c r="F134" s="235">
        <v>0</v>
      </c>
      <c r="G134" s="208"/>
      <c r="H134" s="212" t="s">
        <v>654</v>
      </c>
      <c r="I134" s="238"/>
      <c r="J134" s="238"/>
      <c r="K134" s="238"/>
    </row>
    <row r="135" ht="25.5" customHeight="1" spans="1:11">
      <c r="A135" s="204"/>
      <c r="B135" s="205"/>
      <c r="C135" s="206" t="s">
        <v>733</v>
      </c>
      <c r="D135" s="207">
        <f>D134-D133</f>
        <v>0</v>
      </c>
      <c r="E135" s="208"/>
      <c r="F135" s="235"/>
      <c r="G135" s="209"/>
      <c r="H135" s="210"/>
      <c r="I135" s="238"/>
      <c r="J135" s="238"/>
      <c r="K135" s="238"/>
    </row>
    <row r="136" ht="25.5" customHeight="1" spans="1:11">
      <c r="A136" s="204"/>
      <c r="B136" s="205"/>
      <c r="C136" s="206" t="s">
        <v>734</v>
      </c>
      <c r="D136" s="207">
        <f>IF(D133=0,0,D134/D133-1)*100</f>
        <v>0</v>
      </c>
      <c r="E136" s="208"/>
      <c r="F136" s="235"/>
      <c r="G136" s="209"/>
      <c r="H136" s="210"/>
      <c r="I136" s="238"/>
      <c r="J136" s="238"/>
      <c r="K136" s="238"/>
    </row>
    <row r="137" ht="25.5" customHeight="1" spans="1:11">
      <c r="A137" s="204" t="s">
        <v>800</v>
      </c>
      <c r="B137" s="205" t="s">
        <v>736</v>
      </c>
      <c r="C137" s="206" t="s">
        <v>661</v>
      </c>
      <c r="D137" s="207">
        <v>0</v>
      </c>
      <c r="E137" s="208" t="s">
        <v>653</v>
      </c>
      <c r="F137" s="235">
        <v>0</v>
      </c>
      <c r="G137" s="208"/>
      <c r="H137" s="212" t="s">
        <v>654</v>
      </c>
      <c r="I137" s="238"/>
      <c r="J137" s="238"/>
      <c r="K137" s="238"/>
    </row>
    <row r="138" ht="25.5" customHeight="1" spans="1:11">
      <c r="A138" s="204"/>
      <c r="B138" s="205"/>
      <c r="C138" s="206" t="s">
        <v>80</v>
      </c>
      <c r="D138" s="207">
        <v>0</v>
      </c>
      <c r="E138" s="208" t="s">
        <v>653</v>
      </c>
      <c r="F138" s="235">
        <v>0</v>
      </c>
      <c r="G138" s="208"/>
      <c r="H138" s="212" t="s">
        <v>654</v>
      </c>
      <c r="I138" s="238"/>
      <c r="J138" s="238"/>
      <c r="K138" s="238"/>
    </row>
    <row r="139" ht="25.5" customHeight="1" spans="1:11">
      <c r="A139" s="204"/>
      <c r="B139" s="205"/>
      <c r="C139" s="206" t="s">
        <v>733</v>
      </c>
      <c r="D139" s="207">
        <f>D138-D137</f>
        <v>0</v>
      </c>
      <c r="E139" s="208"/>
      <c r="F139" s="209"/>
      <c r="G139" s="209"/>
      <c r="H139" s="210"/>
      <c r="I139" s="238"/>
      <c r="J139" s="238"/>
      <c r="K139" s="238"/>
    </row>
    <row r="140" ht="25.5" customHeight="1" spans="1:11">
      <c r="A140" s="204"/>
      <c r="B140" s="205"/>
      <c r="C140" s="206" t="s">
        <v>734</v>
      </c>
      <c r="D140" s="207">
        <f>IF(D137=0,0,D138/D137-1)*100</f>
        <v>0</v>
      </c>
      <c r="E140" s="208"/>
      <c r="F140" s="209"/>
      <c r="G140" s="209"/>
      <c r="H140" s="210"/>
      <c r="I140" s="238"/>
      <c r="J140" s="238"/>
      <c r="K140" s="238"/>
    </row>
    <row r="141" ht="25.5" customHeight="1" spans="1:11">
      <c r="A141" s="204" t="s">
        <v>801</v>
      </c>
      <c r="B141" s="204" t="s">
        <v>802</v>
      </c>
      <c r="C141" s="206" t="s">
        <v>661</v>
      </c>
      <c r="D141" s="207">
        <v>0</v>
      </c>
      <c r="E141" s="208" t="s">
        <v>653</v>
      </c>
      <c r="F141" s="235">
        <v>6</v>
      </c>
      <c r="G141" s="209"/>
      <c r="H141" s="212" t="s">
        <v>654</v>
      </c>
      <c r="I141" s="238"/>
      <c r="J141" s="238"/>
      <c r="K141" s="238"/>
    </row>
    <row r="142" ht="25.5" customHeight="1" spans="1:11">
      <c r="A142" s="204"/>
      <c r="B142" s="204"/>
      <c r="C142" s="206" t="s">
        <v>80</v>
      </c>
      <c r="D142" s="207">
        <v>0</v>
      </c>
      <c r="E142" s="208" t="s">
        <v>653</v>
      </c>
      <c r="F142" s="235">
        <v>6</v>
      </c>
      <c r="G142" s="209"/>
      <c r="H142" s="212" t="s">
        <v>654</v>
      </c>
      <c r="I142" s="238"/>
      <c r="J142" s="238"/>
      <c r="K142" s="238"/>
    </row>
    <row r="143" ht="25.5" customHeight="1" spans="1:11">
      <c r="A143" s="204"/>
      <c r="B143" s="204"/>
      <c r="C143" s="206" t="s">
        <v>733</v>
      </c>
      <c r="D143" s="207">
        <f>D142-D141</f>
        <v>0</v>
      </c>
      <c r="E143" s="208"/>
      <c r="F143" s="209"/>
      <c r="G143" s="209"/>
      <c r="H143" s="210"/>
      <c r="I143" s="238"/>
      <c r="J143" s="238"/>
      <c r="K143" s="238"/>
    </row>
    <row r="144" ht="25.5" customHeight="1" spans="1:11">
      <c r="A144" s="204"/>
      <c r="B144" s="204"/>
      <c r="C144" s="206" t="s">
        <v>734</v>
      </c>
      <c r="D144" s="207">
        <f>IF(D141=0,0,D142/D141-1)*100</f>
        <v>0</v>
      </c>
      <c r="E144" s="208"/>
      <c r="F144" s="209"/>
      <c r="G144" s="209"/>
      <c r="H144" s="210"/>
      <c r="I144" s="238"/>
      <c r="J144" s="238"/>
      <c r="K144" s="238"/>
    </row>
    <row r="145" ht="25.5" customHeight="1" spans="1:11">
      <c r="A145" s="201" t="s">
        <v>803</v>
      </c>
      <c r="B145" s="201"/>
      <c r="C145" s="202"/>
      <c r="D145" s="214"/>
      <c r="E145" s="214"/>
      <c r="F145" s="214"/>
      <c r="G145" s="214"/>
      <c r="H145" s="203"/>
      <c r="I145" s="214"/>
      <c r="J145" s="214"/>
      <c r="K145" s="214"/>
    </row>
    <row r="146" ht="25.5" customHeight="1" spans="1:11">
      <c r="A146" s="204" t="s">
        <v>804</v>
      </c>
      <c r="B146" s="205" t="s">
        <v>736</v>
      </c>
      <c r="C146" s="206" t="s">
        <v>661</v>
      </c>
      <c r="D146" s="247">
        <v>0</v>
      </c>
      <c r="E146" s="208"/>
      <c r="F146" s="209"/>
      <c r="G146" s="209"/>
      <c r="H146" s="210"/>
      <c r="I146" s="238"/>
      <c r="J146" s="238"/>
      <c r="K146" s="238"/>
    </row>
    <row r="147" ht="25.5" customHeight="1" spans="1:11">
      <c r="A147" s="204"/>
      <c r="B147" s="205"/>
      <c r="C147" s="206" t="s">
        <v>80</v>
      </c>
      <c r="D147" s="247">
        <v>0</v>
      </c>
      <c r="E147" s="208"/>
      <c r="F147" s="209"/>
      <c r="G147" s="209"/>
      <c r="H147" s="210"/>
      <c r="I147" s="238"/>
      <c r="J147" s="238"/>
      <c r="K147" s="238"/>
    </row>
    <row r="148" ht="25.5" customHeight="1" spans="1:11">
      <c r="A148" s="204"/>
      <c r="B148" s="205"/>
      <c r="C148" s="206" t="s">
        <v>733</v>
      </c>
      <c r="D148" s="207">
        <f>D147-D146</f>
        <v>0</v>
      </c>
      <c r="E148" s="208"/>
      <c r="F148" s="209"/>
      <c r="G148" s="209"/>
      <c r="H148" s="210"/>
      <c r="I148" s="238"/>
      <c r="J148" s="238"/>
      <c r="K148" s="238"/>
    </row>
    <row r="149" ht="25.5" customHeight="1" spans="1:11">
      <c r="A149" s="204"/>
      <c r="B149" s="205"/>
      <c r="C149" s="206" t="s">
        <v>734</v>
      </c>
      <c r="D149" s="207">
        <f>IF(D146=0,0,D147/D146-1)*100</f>
        <v>0</v>
      </c>
      <c r="E149" s="208" t="s">
        <v>653</v>
      </c>
      <c r="F149" s="235">
        <v>0</v>
      </c>
      <c r="G149" s="235">
        <v>10</v>
      </c>
      <c r="H149" s="212" t="s">
        <v>654</v>
      </c>
      <c r="I149" s="238"/>
      <c r="J149" s="238"/>
      <c r="K149" s="238"/>
    </row>
    <row r="150" ht="25.5" customHeight="1" spans="1:11">
      <c r="A150" s="204" t="s">
        <v>805</v>
      </c>
      <c r="B150" s="205" t="s">
        <v>736</v>
      </c>
      <c r="C150" s="206" t="s">
        <v>661</v>
      </c>
      <c r="D150" s="247">
        <v>0</v>
      </c>
      <c r="E150" s="208"/>
      <c r="F150" s="209"/>
      <c r="G150" s="209"/>
      <c r="H150" s="210"/>
      <c r="I150" s="238"/>
      <c r="J150" s="238"/>
      <c r="K150" s="238"/>
    </row>
    <row r="151" ht="25.5" customHeight="1" spans="1:11">
      <c r="A151" s="204"/>
      <c r="B151" s="205"/>
      <c r="C151" s="206" t="s">
        <v>80</v>
      </c>
      <c r="D151" s="247">
        <v>0</v>
      </c>
      <c r="E151" s="208"/>
      <c r="F151" s="209"/>
      <c r="G151" s="209"/>
      <c r="H151" s="210"/>
      <c r="I151" s="238"/>
      <c r="J151" s="238"/>
      <c r="K151" s="238"/>
    </row>
    <row r="152" ht="25.5" customHeight="1" spans="1:11">
      <c r="A152" s="204"/>
      <c r="B152" s="205"/>
      <c r="C152" s="206" t="s">
        <v>733</v>
      </c>
      <c r="D152" s="247">
        <f>D151-D150</f>
        <v>0</v>
      </c>
      <c r="E152" s="208"/>
      <c r="F152" s="209"/>
      <c r="G152" s="209"/>
      <c r="H152" s="210"/>
      <c r="I152" s="238"/>
      <c r="J152" s="238"/>
      <c r="K152" s="238"/>
    </row>
    <row r="153" ht="25.5" customHeight="1" spans="1:11">
      <c r="A153" s="204"/>
      <c r="B153" s="205"/>
      <c r="C153" s="206" t="s">
        <v>734</v>
      </c>
      <c r="D153" s="207">
        <f>IF(D150=0,0,D152/D150)*100</f>
        <v>0</v>
      </c>
      <c r="E153" s="208" t="s">
        <v>653</v>
      </c>
      <c r="F153" s="235">
        <v>0</v>
      </c>
      <c r="G153" s="235">
        <v>10</v>
      </c>
      <c r="H153" s="212" t="s">
        <v>654</v>
      </c>
      <c r="I153" s="238"/>
      <c r="J153" s="238"/>
      <c r="K153" s="238"/>
    </row>
    <row r="154" ht="25.5" customHeight="1" spans="1:11">
      <c r="A154" s="204" t="s">
        <v>806</v>
      </c>
      <c r="B154" s="205" t="s">
        <v>736</v>
      </c>
      <c r="C154" s="206" t="s">
        <v>661</v>
      </c>
      <c r="D154" s="247">
        <v>0</v>
      </c>
      <c r="E154" s="208"/>
      <c r="F154" s="209"/>
      <c r="G154" s="209"/>
      <c r="H154" s="210"/>
      <c r="I154" s="238"/>
      <c r="J154" s="238"/>
      <c r="K154" s="238"/>
    </row>
    <row r="155" ht="25.5" customHeight="1" spans="1:11">
      <c r="A155" s="204"/>
      <c r="B155" s="205"/>
      <c r="C155" s="206" t="s">
        <v>80</v>
      </c>
      <c r="D155" s="247">
        <v>0</v>
      </c>
      <c r="E155" s="208"/>
      <c r="F155" s="209"/>
      <c r="G155" s="209"/>
      <c r="H155" s="210"/>
      <c r="I155" s="238"/>
      <c r="J155" s="238"/>
      <c r="K155" s="238"/>
    </row>
    <row r="156" ht="25.5" customHeight="1" spans="1:11">
      <c r="A156" s="204"/>
      <c r="B156" s="205"/>
      <c r="C156" s="206" t="s">
        <v>733</v>
      </c>
      <c r="D156" s="247">
        <f>D155-D154</f>
        <v>0</v>
      </c>
      <c r="E156" s="208"/>
      <c r="F156" s="209"/>
      <c r="G156" s="209"/>
      <c r="H156" s="210"/>
      <c r="I156" s="238"/>
      <c r="J156" s="238"/>
      <c r="K156" s="238"/>
    </row>
    <row r="157" ht="25.5" customHeight="1" spans="1:11">
      <c r="A157" s="204"/>
      <c r="B157" s="205"/>
      <c r="C157" s="206" t="s">
        <v>734</v>
      </c>
      <c r="D157" s="207">
        <f>IF(D154=0,0,D155/D154-1)*100</f>
        <v>0</v>
      </c>
      <c r="E157" s="208" t="s">
        <v>653</v>
      </c>
      <c r="F157" s="235">
        <v>0</v>
      </c>
      <c r="G157" s="235">
        <v>10</v>
      </c>
      <c r="H157" s="212" t="s">
        <v>654</v>
      </c>
      <c r="I157" s="238"/>
      <c r="J157" s="238"/>
      <c r="K157" s="238"/>
    </row>
    <row r="158" ht="25.5" customHeight="1" spans="1:11">
      <c r="A158" s="204" t="s">
        <v>807</v>
      </c>
      <c r="B158" s="204" t="s">
        <v>808</v>
      </c>
      <c r="C158" s="206" t="s">
        <v>661</v>
      </c>
      <c r="D158" s="247">
        <f>D150-D154</f>
        <v>0</v>
      </c>
      <c r="E158" s="208"/>
      <c r="F158" s="209"/>
      <c r="G158" s="209"/>
      <c r="H158" s="210"/>
      <c r="I158" s="238"/>
      <c r="J158" s="238"/>
      <c r="K158" s="238"/>
    </row>
    <row r="159" ht="25.5" customHeight="1" spans="1:11">
      <c r="A159" s="204"/>
      <c r="B159" s="204"/>
      <c r="C159" s="206" t="s">
        <v>80</v>
      </c>
      <c r="D159" s="247">
        <f>D151-D155</f>
        <v>0</v>
      </c>
      <c r="E159" s="208"/>
      <c r="F159" s="209"/>
      <c r="G159" s="209"/>
      <c r="H159" s="210"/>
      <c r="I159" s="238"/>
      <c r="J159" s="238"/>
      <c r="K159" s="238"/>
    </row>
    <row r="160" ht="25.5" customHeight="1" spans="1:11">
      <c r="A160" s="204"/>
      <c r="B160" s="204"/>
      <c r="C160" s="206" t="s">
        <v>733</v>
      </c>
      <c r="D160" s="247">
        <f>D159-D158</f>
        <v>0</v>
      </c>
      <c r="E160" s="208"/>
      <c r="F160" s="209"/>
      <c r="G160" s="209"/>
      <c r="H160" s="210"/>
      <c r="I160" s="238"/>
      <c r="J160" s="238"/>
      <c r="K160" s="238"/>
    </row>
    <row r="161" ht="25.5" customHeight="1" spans="1:11">
      <c r="A161" s="204"/>
      <c r="B161" s="204"/>
      <c r="C161" s="206" t="s">
        <v>734</v>
      </c>
      <c r="D161" s="207">
        <f>IF(D158=0,0,D159/D158-1)*100</f>
        <v>0</v>
      </c>
      <c r="E161" s="208" t="s">
        <v>653</v>
      </c>
      <c r="F161" s="235">
        <v>0</v>
      </c>
      <c r="G161" s="235">
        <v>10</v>
      </c>
      <c r="H161" s="212" t="s">
        <v>654</v>
      </c>
      <c r="I161" s="238"/>
      <c r="J161" s="238"/>
      <c r="K161" s="238"/>
    </row>
    <row r="162" ht="25.5" customHeight="1" spans="1:11">
      <c r="A162" s="204" t="s">
        <v>809</v>
      </c>
      <c r="B162" s="204" t="s">
        <v>810</v>
      </c>
      <c r="C162" s="206" t="s">
        <v>661</v>
      </c>
      <c r="D162" s="207">
        <f>IF(D150=0,0,D158/D150*100)</f>
        <v>0</v>
      </c>
      <c r="E162" s="208" t="s">
        <v>653</v>
      </c>
      <c r="F162" s="235">
        <v>50</v>
      </c>
      <c r="G162" s="235">
        <v>100</v>
      </c>
      <c r="H162" s="212" t="s">
        <v>654</v>
      </c>
      <c r="I162" s="238"/>
      <c r="J162" s="238"/>
      <c r="K162" s="238"/>
    </row>
    <row r="163" ht="25.5" customHeight="1" spans="1:11">
      <c r="A163" s="204"/>
      <c r="B163" s="204"/>
      <c r="C163" s="206" t="s">
        <v>80</v>
      </c>
      <c r="D163" s="207">
        <f>IF(D151=0,0,D159/D151*100)</f>
        <v>0</v>
      </c>
      <c r="E163" s="208" t="s">
        <v>653</v>
      </c>
      <c r="F163" s="235">
        <v>50</v>
      </c>
      <c r="G163" s="235">
        <v>100</v>
      </c>
      <c r="H163" s="212" t="s">
        <v>654</v>
      </c>
      <c r="I163" s="238"/>
      <c r="J163" s="238"/>
      <c r="K163" s="238"/>
    </row>
    <row r="164" ht="25.5" customHeight="1" spans="1:11">
      <c r="A164" s="204"/>
      <c r="B164" s="204"/>
      <c r="C164" s="206" t="s">
        <v>733</v>
      </c>
      <c r="D164" s="207">
        <f>D163-D162</f>
        <v>0</v>
      </c>
      <c r="E164" s="208" t="s">
        <v>653</v>
      </c>
      <c r="F164" s="235">
        <v>0</v>
      </c>
      <c r="G164" s="235">
        <v>20</v>
      </c>
      <c r="H164" s="212" t="s">
        <v>654</v>
      </c>
      <c r="I164" s="238"/>
      <c r="J164" s="238"/>
      <c r="K164" s="238"/>
    </row>
    <row r="165" ht="25.5" customHeight="1" spans="1:11">
      <c r="A165" s="204" t="s">
        <v>811</v>
      </c>
      <c r="B165" s="204" t="s">
        <v>812</v>
      </c>
      <c r="C165" s="206" t="s">
        <v>661</v>
      </c>
      <c r="D165" s="247">
        <v>0</v>
      </c>
      <c r="E165" s="208"/>
      <c r="F165" s="213"/>
      <c r="G165" s="213"/>
      <c r="H165" s="210"/>
      <c r="I165" s="238"/>
      <c r="J165" s="238"/>
      <c r="K165" s="238"/>
    </row>
    <row r="166" ht="25.5" customHeight="1" spans="1:11">
      <c r="A166" s="204"/>
      <c r="B166" s="204"/>
      <c r="C166" s="206" t="s">
        <v>80</v>
      </c>
      <c r="D166" s="247">
        <v>0</v>
      </c>
      <c r="E166" s="208"/>
      <c r="F166" s="213"/>
      <c r="G166" s="213"/>
      <c r="H166" s="210"/>
      <c r="I166" s="238"/>
      <c r="J166" s="238"/>
      <c r="K166" s="238"/>
    </row>
    <row r="167" ht="25.5" customHeight="1" spans="1:11">
      <c r="A167" s="204"/>
      <c r="B167" s="204"/>
      <c r="C167" s="206" t="s">
        <v>733</v>
      </c>
      <c r="D167" s="207">
        <f>D166-D165</f>
        <v>0</v>
      </c>
      <c r="E167" s="208" t="s">
        <v>653</v>
      </c>
      <c r="F167" s="213"/>
      <c r="G167" s="235">
        <v>0</v>
      </c>
      <c r="H167" s="212" t="s">
        <v>654</v>
      </c>
      <c r="I167" s="238"/>
      <c r="J167" s="238"/>
      <c r="K167" s="238"/>
    </row>
    <row r="168" ht="25.5" customHeight="1" spans="1:11">
      <c r="A168" s="204"/>
      <c r="B168" s="204"/>
      <c r="C168" s="206" t="s">
        <v>734</v>
      </c>
      <c r="D168" s="207">
        <f>IF(D165=0,0,D166/D165-1)*100</f>
        <v>0</v>
      </c>
      <c r="E168" s="208" t="s">
        <v>653</v>
      </c>
      <c r="F168" s="235">
        <v>-30</v>
      </c>
      <c r="G168" s="235">
        <v>0</v>
      </c>
      <c r="H168" s="212" t="s">
        <v>654</v>
      </c>
      <c r="I168" s="238"/>
      <c r="J168" s="238"/>
      <c r="K168" s="238"/>
    </row>
    <row r="169" ht="25.5" customHeight="1" spans="1:11">
      <c r="A169" s="204" t="s">
        <v>813</v>
      </c>
      <c r="B169" s="205" t="s">
        <v>736</v>
      </c>
      <c r="C169" s="206" t="s">
        <v>661</v>
      </c>
      <c r="D169" s="247">
        <v>0</v>
      </c>
      <c r="E169" s="208"/>
      <c r="F169" s="213"/>
      <c r="G169" s="213"/>
      <c r="H169" s="210"/>
      <c r="I169" s="238"/>
      <c r="J169" s="238"/>
      <c r="K169" s="238"/>
    </row>
    <row r="170" ht="25.5" customHeight="1" spans="1:11">
      <c r="A170" s="204"/>
      <c r="B170" s="205"/>
      <c r="C170" s="206" t="s">
        <v>80</v>
      </c>
      <c r="D170" s="247">
        <v>0</v>
      </c>
      <c r="E170" s="208"/>
      <c r="F170" s="213"/>
      <c r="G170" s="213"/>
      <c r="H170" s="210"/>
      <c r="I170" s="238"/>
      <c r="J170" s="238"/>
      <c r="K170" s="238"/>
    </row>
    <row r="171" ht="25.5" customHeight="1" spans="1:11">
      <c r="A171" s="204"/>
      <c r="B171" s="205"/>
      <c r="C171" s="206" t="s">
        <v>733</v>
      </c>
      <c r="D171" s="207">
        <f>D170-D169</f>
        <v>0</v>
      </c>
      <c r="E171" s="208"/>
      <c r="F171" s="213"/>
      <c r="G171" s="213"/>
      <c r="H171" s="210"/>
      <c r="I171" s="238"/>
      <c r="J171" s="238"/>
      <c r="K171" s="238"/>
    </row>
    <row r="172" ht="25.5" customHeight="1" spans="1:11">
      <c r="A172" s="204"/>
      <c r="B172" s="205"/>
      <c r="C172" s="206" t="s">
        <v>734</v>
      </c>
      <c r="D172" s="207">
        <f>IF(D169=0,0,D170/D169-1)*100</f>
        <v>0</v>
      </c>
      <c r="E172" s="208" t="s">
        <v>653</v>
      </c>
      <c r="F172" s="235">
        <v>0</v>
      </c>
      <c r="G172" s="235">
        <v>10</v>
      </c>
      <c r="H172" s="212" t="s">
        <v>654</v>
      </c>
      <c r="I172" s="238"/>
      <c r="J172" s="238"/>
      <c r="K172" s="238"/>
    </row>
    <row r="173" ht="25.5" customHeight="1" spans="1:11">
      <c r="A173" s="204" t="s">
        <v>814</v>
      </c>
      <c r="B173" s="205" t="s">
        <v>736</v>
      </c>
      <c r="C173" s="206" t="s">
        <v>661</v>
      </c>
      <c r="D173" s="247">
        <v>0</v>
      </c>
      <c r="E173" s="208"/>
      <c r="F173" s="213"/>
      <c r="G173" s="213"/>
      <c r="H173" s="210"/>
      <c r="I173" s="238"/>
      <c r="J173" s="238"/>
      <c r="K173" s="238"/>
    </row>
    <row r="174" ht="25.5" customHeight="1" spans="1:11">
      <c r="A174" s="204"/>
      <c r="B174" s="205"/>
      <c r="C174" s="206" t="s">
        <v>80</v>
      </c>
      <c r="D174" s="247">
        <v>0</v>
      </c>
      <c r="E174" s="208"/>
      <c r="F174" s="213"/>
      <c r="G174" s="213"/>
      <c r="H174" s="210"/>
      <c r="I174" s="238"/>
      <c r="J174" s="238"/>
      <c r="K174" s="238"/>
    </row>
    <row r="175" ht="25.5" customHeight="1" spans="1:11">
      <c r="A175" s="204"/>
      <c r="B175" s="205"/>
      <c r="C175" s="206" t="s">
        <v>733</v>
      </c>
      <c r="D175" s="207">
        <f>D174-D173</f>
        <v>0</v>
      </c>
      <c r="E175" s="208"/>
      <c r="F175" s="213"/>
      <c r="G175" s="213"/>
      <c r="H175" s="210"/>
      <c r="I175" s="238"/>
      <c r="J175" s="238"/>
      <c r="K175" s="238"/>
    </row>
    <row r="176" ht="25.5" customHeight="1" spans="1:11">
      <c r="A176" s="204"/>
      <c r="B176" s="205"/>
      <c r="C176" s="206" t="s">
        <v>734</v>
      </c>
      <c r="D176" s="207">
        <f>IF(D173=0,0,D174/D173-1)*100</f>
        <v>0</v>
      </c>
      <c r="E176" s="208" t="s">
        <v>653</v>
      </c>
      <c r="F176" s="235">
        <v>0</v>
      </c>
      <c r="G176" s="235">
        <v>10</v>
      </c>
      <c r="H176" s="212" t="s">
        <v>654</v>
      </c>
      <c r="I176" s="238"/>
      <c r="J176" s="238"/>
      <c r="K176" s="238"/>
    </row>
    <row r="177" ht="25.5" customHeight="1" spans="1:11">
      <c r="A177" s="204" t="s">
        <v>815</v>
      </c>
      <c r="B177" s="205" t="s">
        <v>736</v>
      </c>
      <c r="C177" s="206" t="s">
        <v>661</v>
      </c>
      <c r="D177" s="247">
        <v>0</v>
      </c>
      <c r="E177" s="208"/>
      <c r="F177" s="213"/>
      <c r="G177" s="213"/>
      <c r="H177" s="210"/>
      <c r="I177" s="238"/>
      <c r="J177" s="238"/>
      <c r="K177" s="238"/>
    </row>
    <row r="178" ht="25.5" customHeight="1" spans="1:11">
      <c r="A178" s="204"/>
      <c r="B178" s="205"/>
      <c r="C178" s="206" t="s">
        <v>80</v>
      </c>
      <c r="D178" s="247">
        <v>0</v>
      </c>
      <c r="E178" s="208"/>
      <c r="F178" s="213"/>
      <c r="G178" s="213"/>
      <c r="H178" s="210"/>
      <c r="I178" s="238"/>
      <c r="J178" s="238"/>
      <c r="K178" s="238"/>
    </row>
    <row r="179" ht="25.5" customHeight="1" spans="1:11">
      <c r="A179" s="204"/>
      <c r="B179" s="205"/>
      <c r="C179" s="206" t="s">
        <v>733</v>
      </c>
      <c r="D179" s="207">
        <f>D178-D177</f>
        <v>0</v>
      </c>
      <c r="E179" s="208"/>
      <c r="F179" s="213"/>
      <c r="G179" s="213"/>
      <c r="H179" s="210"/>
      <c r="I179" s="238"/>
      <c r="J179" s="238"/>
      <c r="K179" s="238"/>
    </row>
    <row r="180" ht="25.5" customHeight="1" spans="1:11">
      <c r="A180" s="204"/>
      <c r="B180" s="205"/>
      <c r="C180" s="206" t="s">
        <v>734</v>
      </c>
      <c r="D180" s="207">
        <f>IF(D177=0,0,D178/D177-1)*100</f>
        <v>0</v>
      </c>
      <c r="E180" s="208" t="s">
        <v>653</v>
      </c>
      <c r="F180" s="235">
        <v>0</v>
      </c>
      <c r="G180" s="235">
        <v>10</v>
      </c>
      <c r="H180" s="212" t="s">
        <v>654</v>
      </c>
      <c r="I180" s="239"/>
      <c r="J180" s="239"/>
      <c r="K180" s="239"/>
    </row>
    <row r="181" ht="25.5" customHeight="1" spans="1:11">
      <c r="A181" s="204" t="s">
        <v>816</v>
      </c>
      <c r="B181" s="204" t="s">
        <v>817</v>
      </c>
      <c r="C181" s="206" t="s">
        <v>661</v>
      </c>
      <c r="D181" s="207">
        <v>0</v>
      </c>
      <c r="E181" s="208"/>
      <c r="F181" s="235"/>
      <c r="G181" s="235"/>
      <c r="H181" s="244"/>
      <c r="I181" s="41"/>
      <c r="J181" s="41"/>
      <c r="K181" s="41"/>
    </row>
    <row r="182" ht="25.5" customHeight="1" spans="1:11">
      <c r="A182" s="204"/>
      <c r="B182" s="204"/>
      <c r="C182" s="206" t="s">
        <v>80</v>
      </c>
      <c r="D182" s="207">
        <v>0</v>
      </c>
      <c r="E182" s="208"/>
      <c r="F182" s="213"/>
      <c r="G182" s="245"/>
      <c r="H182" s="41"/>
      <c r="I182" s="41"/>
      <c r="J182" s="41"/>
      <c r="K182" s="41"/>
    </row>
    <row r="183" ht="25.5" customHeight="1" spans="1:11">
      <c r="A183" s="204"/>
      <c r="B183" s="204"/>
      <c r="C183" s="206" t="s">
        <v>733</v>
      </c>
      <c r="D183" s="207">
        <v>0</v>
      </c>
      <c r="E183" s="208"/>
      <c r="F183" s="213"/>
      <c r="G183" s="245"/>
      <c r="H183" s="47"/>
      <c r="I183" s="41"/>
      <c r="J183" s="41"/>
      <c r="K183" s="41"/>
    </row>
    <row r="184" ht="25.5" customHeight="1" spans="1:11">
      <c r="A184" s="204"/>
      <c r="B184" s="204"/>
      <c r="C184" s="217" t="s">
        <v>734</v>
      </c>
      <c r="D184" s="218">
        <v>0</v>
      </c>
      <c r="E184" s="219"/>
      <c r="F184" s="248"/>
      <c r="G184" s="248"/>
      <c r="H184" s="244"/>
      <c r="I184" s="41"/>
      <c r="J184" s="41"/>
      <c r="K184" s="41"/>
    </row>
    <row r="185" ht="25.5" customHeight="1" spans="1:11">
      <c r="A185" s="204" t="s">
        <v>818</v>
      </c>
      <c r="B185" s="205" t="s">
        <v>736</v>
      </c>
      <c r="C185" s="229" t="s">
        <v>661</v>
      </c>
      <c r="D185" s="249">
        <v>0</v>
      </c>
      <c r="E185" s="231"/>
      <c r="F185" s="232"/>
      <c r="G185" s="232"/>
      <c r="H185" s="233"/>
      <c r="I185" s="240"/>
      <c r="J185" s="240"/>
      <c r="K185" s="240"/>
    </row>
    <row r="186" ht="25.5" customHeight="1" spans="1:11">
      <c r="A186" s="204"/>
      <c r="B186" s="205"/>
      <c r="C186" s="206" t="s">
        <v>80</v>
      </c>
      <c r="D186" s="247">
        <v>0</v>
      </c>
      <c r="E186" s="208"/>
      <c r="F186" s="209"/>
      <c r="G186" s="209"/>
      <c r="H186" s="210"/>
      <c r="I186" s="238"/>
      <c r="J186" s="238"/>
      <c r="K186" s="238"/>
    </row>
    <row r="187" ht="25.5" customHeight="1" spans="1:11">
      <c r="A187" s="204"/>
      <c r="B187" s="205"/>
      <c r="C187" s="206" t="s">
        <v>733</v>
      </c>
      <c r="D187" s="247">
        <f>D186-D185</f>
        <v>0</v>
      </c>
      <c r="E187" s="208"/>
      <c r="F187" s="209"/>
      <c r="G187" s="209"/>
      <c r="H187" s="210"/>
      <c r="I187" s="238"/>
      <c r="J187" s="238"/>
      <c r="K187" s="238"/>
    </row>
    <row r="188" ht="25.5" customHeight="1" spans="1:11">
      <c r="A188" s="204"/>
      <c r="B188" s="205"/>
      <c r="C188" s="206" t="s">
        <v>734</v>
      </c>
      <c r="D188" s="207">
        <f>IF(D185=0,0,D186/D185-1)*100</f>
        <v>0</v>
      </c>
      <c r="E188" s="208" t="s">
        <v>653</v>
      </c>
      <c r="F188" s="235">
        <v>0</v>
      </c>
      <c r="G188" s="235">
        <v>10</v>
      </c>
      <c r="H188" s="212" t="s">
        <v>654</v>
      </c>
      <c r="I188" s="238"/>
      <c r="J188" s="238"/>
      <c r="K188" s="238"/>
    </row>
    <row r="189" ht="25.5" customHeight="1" spans="1:11">
      <c r="A189" s="204" t="s">
        <v>819</v>
      </c>
      <c r="B189" s="205" t="s">
        <v>736</v>
      </c>
      <c r="C189" s="206" t="s">
        <v>661</v>
      </c>
      <c r="D189" s="247">
        <v>0</v>
      </c>
      <c r="E189" s="208"/>
      <c r="F189" s="242"/>
      <c r="G189" s="242"/>
      <c r="H189" s="210"/>
      <c r="I189" s="238"/>
      <c r="J189" s="238"/>
      <c r="K189" s="238"/>
    </row>
    <row r="190" ht="25.5" customHeight="1" spans="1:11">
      <c r="A190" s="204"/>
      <c r="B190" s="205"/>
      <c r="C190" s="206" t="s">
        <v>80</v>
      </c>
      <c r="D190" s="247">
        <v>0</v>
      </c>
      <c r="E190" s="208"/>
      <c r="F190" s="242"/>
      <c r="G190" s="242"/>
      <c r="H190" s="210"/>
      <c r="I190" s="238"/>
      <c r="J190" s="238"/>
      <c r="K190" s="238"/>
    </row>
    <row r="191" ht="25.5" customHeight="1" spans="1:11">
      <c r="A191" s="204"/>
      <c r="B191" s="205"/>
      <c r="C191" s="206" t="s">
        <v>733</v>
      </c>
      <c r="D191" s="247">
        <f>D190-D189</f>
        <v>0</v>
      </c>
      <c r="E191" s="208"/>
      <c r="F191" s="242"/>
      <c r="G191" s="242"/>
      <c r="H191" s="210"/>
      <c r="I191" s="238"/>
      <c r="J191" s="238"/>
      <c r="K191" s="238"/>
    </row>
    <row r="192" ht="25.5" customHeight="1" spans="1:11">
      <c r="A192" s="204"/>
      <c r="B192" s="205"/>
      <c r="C192" s="206" t="s">
        <v>734</v>
      </c>
      <c r="D192" s="207">
        <f>IF(D189=0,0,D190/D189-1)*100</f>
        <v>0</v>
      </c>
      <c r="E192" s="208" t="s">
        <v>653</v>
      </c>
      <c r="F192" s="235">
        <v>0</v>
      </c>
      <c r="G192" s="235">
        <v>10</v>
      </c>
      <c r="H192" s="212" t="s">
        <v>654</v>
      </c>
      <c r="I192" s="238"/>
      <c r="J192" s="238"/>
      <c r="K192" s="238"/>
    </row>
    <row r="193" ht="25.5" customHeight="1" spans="1:11">
      <c r="A193" s="204" t="s">
        <v>820</v>
      </c>
      <c r="B193" s="204" t="s">
        <v>821</v>
      </c>
      <c r="C193" s="206" t="s">
        <v>661</v>
      </c>
      <c r="D193" s="247">
        <f>D185-D189</f>
        <v>0</v>
      </c>
      <c r="E193" s="208"/>
      <c r="F193" s="242"/>
      <c r="G193" s="242"/>
      <c r="H193" s="210"/>
      <c r="I193" s="238"/>
      <c r="J193" s="238"/>
      <c r="K193" s="238"/>
    </row>
    <row r="194" ht="25.5" customHeight="1" spans="1:11">
      <c r="A194" s="204"/>
      <c r="B194" s="204"/>
      <c r="C194" s="206" t="s">
        <v>80</v>
      </c>
      <c r="D194" s="247">
        <f>D186-D190</f>
        <v>0</v>
      </c>
      <c r="E194" s="208"/>
      <c r="F194" s="242"/>
      <c r="G194" s="242"/>
      <c r="H194" s="210"/>
      <c r="I194" s="238"/>
      <c r="J194" s="238"/>
      <c r="K194" s="238"/>
    </row>
    <row r="195" ht="25.5" customHeight="1" spans="1:11">
      <c r="A195" s="204"/>
      <c r="B195" s="204"/>
      <c r="C195" s="206" t="s">
        <v>733</v>
      </c>
      <c r="D195" s="247">
        <f>D194-D193</f>
        <v>0</v>
      </c>
      <c r="E195" s="208"/>
      <c r="F195" s="209"/>
      <c r="G195" s="209"/>
      <c r="H195" s="210"/>
      <c r="I195" s="238"/>
      <c r="J195" s="238"/>
      <c r="K195" s="238"/>
    </row>
    <row r="196" ht="25.5" customHeight="1" spans="1:11">
      <c r="A196" s="204"/>
      <c r="B196" s="204"/>
      <c r="C196" s="206" t="s">
        <v>734</v>
      </c>
      <c r="D196" s="207">
        <f>IF(D193=0,0,D194/D193-1)*100</f>
        <v>0</v>
      </c>
      <c r="E196" s="208" t="s">
        <v>653</v>
      </c>
      <c r="F196" s="235">
        <v>0</v>
      </c>
      <c r="G196" s="235">
        <v>10</v>
      </c>
      <c r="H196" s="212" t="s">
        <v>654</v>
      </c>
      <c r="I196" s="238"/>
      <c r="J196" s="238"/>
      <c r="K196" s="238"/>
    </row>
    <row r="197" ht="25.5" customHeight="1" spans="1:11">
      <c r="A197" s="204" t="s">
        <v>822</v>
      </c>
      <c r="B197" s="204" t="s">
        <v>823</v>
      </c>
      <c r="C197" s="206" t="s">
        <v>661</v>
      </c>
      <c r="D197" s="207" t="e">
        <f>D193/D185*100</f>
        <v>#DIV/0!</v>
      </c>
      <c r="E197" s="208" t="s">
        <v>653</v>
      </c>
      <c r="F197" s="235">
        <v>50</v>
      </c>
      <c r="G197" s="235">
        <v>100</v>
      </c>
      <c r="H197" s="212" t="s">
        <v>654</v>
      </c>
      <c r="I197" s="238"/>
      <c r="J197" s="238"/>
      <c r="K197" s="238"/>
    </row>
    <row r="198" ht="25.5" customHeight="1" spans="1:11">
      <c r="A198" s="204"/>
      <c r="B198" s="204"/>
      <c r="C198" s="206" t="s">
        <v>80</v>
      </c>
      <c r="D198" s="207" t="e">
        <f>D194/D186*100</f>
        <v>#DIV/0!</v>
      </c>
      <c r="E198" s="208" t="s">
        <v>653</v>
      </c>
      <c r="F198" s="235">
        <v>50</v>
      </c>
      <c r="G198" s="235">
        <v>100</v>
      </c>
      <c r="H198" s="212" t="s">
        <v>654</v>
      </c>
      <c r="I198" s="238"/>
      <c r="J198" s="238"/>
      <c r="K198" s="238"/>
    </row>
    <row r="199" ht="25.5" customHeight="1" spans="1:11">
      <c r="A199" s="204"/>
      <c r="B199" s="204"/>
      <c r="C199" s="206" t="s">
        <v>733</v>
      </c>
      <c r="D199" s="207" t="e">
        <f>D198-D197</f>
        <v>#DIV/0!</v>
      </c>
      <c r="E199" s="208" t="s">
        <v>653</v>
      </c>
      <c r="F199" s="235">
        <v>0</v>
      </c>
      <c r="G199" s="235">
        <v>20</v>
      </c>
      <c r="H199" s="212" t="s">
        <v>654</v>
      </c>
      <c r="I199" s="238"/>
      <c r="J199" s="238"/>
      <c r="K199" s="238"/>
    </row>
    <row r="200" ht="25.5" customHeight="1" spans="1:11">
      <c r="A200" s="204" t="s">
        <v>824</v>
      </c>
      <c r="B200" s="204" t="s">
        <v>825</v>
      </c>
      <c r="C200" s="206" t="s">
        <v>661</v>
      </c>
      <c r="D200" s="207">
        <f>IF(D150=0,0,D185/D150*100)</f>
        <v>0</v>
      </c>
      <c r="E200" s="208" t="s">
        <v>653</v>
      </c>
      <c r="F200" s="235">
        <v>75</v>
      </c>
      <c r="G200" s="235">
        <v>100</v>
      </c>
      <c r="H200" s="212" t="s">
        <v>654</v>
      </c>
      <c r="I200" s="238"/>
      <c r="J200" s="238"/>
      <c r="K200" s="238"/>
    </row>
    <row r="201" ht="25.5" customHeight="1" spans="1:11">
      <c r="A201" s="204"/>
      <c r="B201" s="204"/>
      <c r="C201" s="206" t="s">
        <v>80</v>
      </c>
      <c r="D201" s="207">
        <f>IF(D151=0,0,D186/D151*100)</f>
        <v>0</v>
      </c>
      <c r="E201" s="208" t="s">
        <v>653</v>
      </c>
      <c r="F201" s="235">
        <v>75</v>
      </c>
      <c r="G201" s="235">
        <v>100</v>
      </c>
      <c r="H201" s="212" t="s">
        <v>654</v>
      </c>
      <c r="I201" s="238"/>
      <c r="J201" s="238"/>
      <c r="K201" s="238"/>
    </row>
    <row r="202" ht="25.5" customHeight="1" spans="1:11">
      <c r="A202" s="204"/>
      <c r="B202" s="204"/>
      <c r="C202" s="206" t="s">
        <v>733</v>
      </c>
      <c r="D202" s="207">
        <f>D201-D200</f>
        <v>0</v>
      </c>
      <c r="E202" s="208" t="s">
        <v>653</v>
      </c>
      <c r="F202" s="235">
        <v>0</v>
      </c>
      <c r="G202" s="235">
        <v>20</v>
      </c>
      <c r="H202" s="212" t="s">
        <v>654</v>
      </c>
      <c r="I202" s="238"/>
      <c r="J202" s="238"/>
      <c r="K202" s="238"/>
    </row>
    <row r="203" ht="25.5" customHeight="1" spans="1:11">
      <c r="A203" s="204" t="s">
        <v>826</v>
      </c>
      <c r="B203" s="204" t="s">
        <v>827</v>
      </c>
      <c r="C203" s="206" t="s">
        <v>661</v>
      </c>
      <c r="D203" s="207">
        <f>IF(D154=0,0,D189/D154*100)</f>
        <v>0</v>
      </c>
      <c r="E203" s="208" t="s">
        <v>653</v>
      </c>
      <c r="F203" s="235">
        <v>75</v>
      </c>
      <c r="G203" s="235">
        <v>100</v>
      </c>
      <c r="H203" s="212" t="s">
        <v>654</v>
      </c>
      <c r="I203" s="238"/>
      <c r="J203" s="238"/>
      <c r="K203" s="238"/>
    </row>
    <row r="204" ht="25.5" customHeight="1" spans="1:11">
      <c r="A204" s="204"/>
      <c r="B204" s="204"/>
      <c r="C204" s="206" t="s">
        <v>80</v>
      </c>
      <c r="D204" s="207">
        <f>IF(D155=0,0,D190/D155*100)</f>
        <v>0</v>
      </c>
      <c r="E204" s="208" t="s">
        <v>653</v>
      </c>
      <c r="F204" s="235">
        <v>75</v>
      </c>
      <c r="G204" s="235">
        <v>100</v>
      </c>
      <c r="H204" s="212" t="s">
        <v>654</v>
      </c>
      <c r="I204" s="238"/>
      <c r="J204" s="238"/>
      <c r="K204" s="238"/>
    </row>
    <row r="205" ht="25.5" customHeight="1" spans="1:11">
      <c r="A205" s="204"/>
      <c r="B205" s="204"/>
      <c r="C205" s="206" t="s">
        <v>733</v>
      </c>
      <c r="D205" s="207">
        <f>D204-D203</f>
        <v>0</v>
      </c>
      <c r="E205" s="208"/>
      <c r="F205" s="209"/>
      <c r="G205" s="209"/>
      <c r="H205" s="210"/>
      <c r="I205" s="238"/>
      <c r="J205" s="238"/>
      <c r="K205" s="238"/>
    </row>
    <row r="206" ht="25.5" customHeight="1" spans="1:11">
      <c r="A206" s="204" t="s">
        <v>828</v>
      </c>
      <c r="B206" s="204" t="s">
        <v>829</v>
      </c>
      <c r="C206" s="206" t="s">
        <v>661</v>
      </c>
      <c r="D206" s="207">
        <f>IF(D158=0,0,D193*100/D158)</f>
        <v>0</v>
      </c>
      <c r="E206" s="208" t="s">
        <v>653</v>
      </c>
      <c r="F206" s="235">
        <v>75</v>
      </c>
      <c r="G206" s="235">
        <v>100</v>
      </c>
      <c r="H206" s="212" t="s">
        <v>654</v>
      </c>
      <c r="I206" s="238"/>
      <c r="J206" s="238"/>
      <c r="K206" s="238"/>
    </row>
    <row r="207" ht="25.5" customHeight="1" spans="1:11">
      <c r="A207" s="204"/>
      <c r="B207" s="204"/>
      <c r="C207" s="206" t="s">
        <v>80</v>
      </c>
      <c r="D207" s="207">
        <f>IF(D159=0,0,D194*100/D159)</f>
        <v>0</v>
      </c>
      <c r="E207" s="208" t="s">
        <v>653</v>
      </c>
      <c r="F207" s="235">
        <v>75</v>
      </c>
      <c r="G207" s="235">
        <v>100</v>
      </c>
      <c r="H207" s="212" t="s">
        <v>654</v>
      </c>
      <c r="I207" s="238"/>
      <c r="J207" s="238"/>
      <c r="K207" s="238"/>
    </row>
    <row r="208" ht="25.5" customHeight="1" spans="1:11">
      <c r="A208" s="204"/>
      <c r="B208" s="204"/>
      <c r="C208" s="206" t="s">
        <v>733</v>
      </c>
      <c r="D208" s="207">
        <f>D207-D206</f>
        <v>0</v>
      </c>
      <c r="E208" s="208"/>
      <c r="F208" s="209"/>
      <c r="G208" s="209"/>
      <c r="H208" s="210"/>
      <c r="I208" s="238"/>
      <c r="J208" s="238"/>
      <c r="K208" s="238"/>
    </row>
    <row r="209" ht="25.5" customHeight="1" spans="1:11">
      <c r="A209" s="201" t="s">
        <v>830</v>
      </c>
      <c r="B209" s="201"/>
      <c r="C209" s="202"/>
      <c r="D209" s="214"/>
      <c r="E209" s="214"/>
      <c r="F209" s="214"/>
      <c r="G209" s="214"/>
      <c r="H209" s="203"/>
      <c r="I209" s="214"/>
      <c r="J209" s="214"/>
      <c r="K209" s="214"/>
    </row>
    <row r="210" ht="25.5" customHeight="1" spans="1:11">
      <c r="A210" s="204" t="s">
        <v>831</v>
      </c>
      <c r="B210" s="205" t="s">
        <v>736</v>
      </c>
      <c r="C210" s="206" t="s">
        <v>661</v>
      </c>
      <c r="D210" s="207">
        <v>0</v>
      </c>
      <c r="E210" s="208"/>
      <c r="F210" s="209"/>
      <c r="G210" s="209"/>
      <c r="H210" s="210"/>
      <c r="I210" s="238"/>
      <c r="J210" s="238"/>
      <c r="K210" s="238"/>
    </row>
    <row r="211" ht="25.5" customHeight="1" spans="1:11">
      <c r="A211" s="204"/>
      <c r="B211" s="205"/>
      <c r="C211" s="206" t="s">
        <v>80</v>
      </c>
      <c r="D211" s="207">
        <v>0</v>
      </c>
      <c r="E211" s="208"/>
      <c r="F211" s="209"/>
      <c r="G211" s="209"/>
      <c r="H211" s="210"/>
      <c r="I211" s="238"/>
      <c r="J211" s="238"/>
      <c r="K211" s="238"/>
    </row>
    <row r="212" ht="25.5" customHeight="1" spans="1:11">
      <c r="A212" s="204"/>
      <c r="B212" s="205"/>
      <c r="C212" s="206" t="s">
        <v>733</v>
      </c>
      <c r="D212" s="207">
        <f>D211-D210</f>
        <v>0</v>
      </c>
      <c r="E212" s="208"/>
      <c r="F212" s="209"/>
      <c r="G212" s="209"/>
      <c r="H212" s="210"/>
      <c r="I212" s="238"/>
      <c r="J212" s="238"/>
      <c r="K212" s="238"/>
    </row>
    <row r="213" ht="25.5" customHeight="1" spans="1:11">
      <c r="A213" s="215"/>
      <c r="B213" s="216"/>
      <c r="C213" s="217" t="s">
        <v>734</v>
      </c>
      <c r="D213" s="207">
        <f>IF(D210=0,0,D212/D210*100)</f>
        <v>0</v>
      </c>
      <c r="E213" s="208" t="s">
        <v>653</v>
      </c>
      <c r="F213" s="235">
        <v>5</v>
      </c>
      <c r="G213" s="235">
        <v>20</v>
      </c>
      <c r="H213" s="221" t="s">
        <v>654</v>
      </c>
      <c r="I213" s="239"/>
      <c r="J213" s="239"/>
      <c r="K213" s="239"/>
    </row>
    <row r="214" ht="25.5" customHeight="1" spans="1:11">
      <c r="A214" s="228" t="s">
        <v>832</v>
      </c>
      <c r="B214" s="250" t="s">
        <v>736</v>
      </c>
      <c r="C214" s="243" t="s">
        <v>661</v>
      </c>
      <c r="D214" s="207">
        <f>D210-D218</f>
        <v>0</v>
      </c>
      <c r="E214" s="208"/>
      <c r="F214" s="213"/>
      <c r="G214" s="245"/>
      <c r="H214" s="41"/>
      <c r="I214" s="41"/>
      <c r="J214" s="41"/>
      <c r="K214" s="41"/>
    </row>
    <row r="215" ht="25.5" customHeight="1" spans="1:11">
      <c r="A215" s="204"/>
      <c r="B215" s="205"/>
      <c r="C215" s="243" t="s">
        <v>80</v>
      </c>
      <c r="D215" s="207">
        <f>D211-D219</f>
        <v>0</v>
      </c>
      <c r="E215" s="208"/>
      <c r="F215" s="213"/>
      <c r="G215" s="245"/>
      <c r="H215" s="41"/>
      <c r="I215" s="41"/>
      <c r="J215" s="41"/>
      <c r="K215" s="41"/>
    </row>
    <row r="216" ht="25.5" customHeight="1" spans="1:11">
      <c r="A216" s="204"/>
      <c r="B216" s="205"/>
      <c r="C216" s="243" t="s">
        <v>733</v>
      </c>
      <c r="D216" s="207">
        <f>D215-D214</f>
        <v>0</v>
      </c>
      <c r="E216" s="208"/>
      <c r="F216" s="213"/>
      <c r="G216" s="245"/>
      <c r="H216" s="47"/>
      <c r="I216" s="41"/>
      <c r="J216" s="41"/>
      <c r="K216" s="41"/>
    </row>
    <row r="217" ht="25.5" customHeight="1" spans="1:11">
      <c r="A217" s="215"/>
      <c r="B217" s="216"/>
      <c r="C217" s="243" t="s">
        <v>734</v>
      </c>
      <c r="D217" s="218">
        <f>IF(D214=0,0,D216/D214*100)</f>
        <v>0</v>
      </c>
      <c r="E217" s="219" t="s">
        <v>653</v>
      </c>
      <c r="F217" s="248">
        <v>5</v>
      </c>
      <c r="G217" s="248">
        <v>20</v>
      </c>
      <c r="H217" s="244" t="s">
        <v>654</v>
      </c>
      <c r="I217" s="82"/>
      <c r="J217" s="82"/>
      <c r="K217" s="82"/>
    </row>
    <row r="218" ht="25.5" customHeight="1" spans="1:11">
      <c r="A218" s="228" t="s">
        <v>833</v>
      </c>
      <c r="B218" s="250" t="s">
        <v>736</v>
      </c>
      <c r="C218" s="229" t="s">
        <v>661</v>
      </c>
      <c r="D218" s="230">
        <v>0</v>
      </c>
      <c r="E218" s="231"/>
      <c r="F218" s="232"/>
      <c r="G218" s="232"/>
      <c r="H218" s="233"/>
      <c r="I218" s="240"/>
      <c r="J218" s="240"/>
      <c r="K218" s="240"/>
    </row>
    <row r="219" ht="25.5" customHeight="1" spans="1:11">
      <c r="A219" s="204"/>
      <c r="B219" s="205"/>
      <c r="C219" s="206" t="s">
        <v>80</v>
      </c>
      <c r="D219" s="207">
        <v>0</v>
      </c>
      <c r="E219" s="208"/>
      <c r="F219" s="209"/>
      <c r="G219" s="209"/>
      <c r="H219" s="210"/>
      <c r="I219" s="238"/>
      <c r="J219" s="238"/>
      <c r="K219" s="238"/>
    </row>
    <row r="220" ht="25.5" customHeight="1" spans="1:11">
      <c r="A220" s="204"/>
      <c r="B220" s="205"/>
      <c r="C220" s="206" t="s">
        <v>733</v>
      </c>
      <c r="D220" s="207">
        <f>D219-D218</f>
        <v>0</v>
      </c>
      <c r="E220" s="208"/>
      <c r="F220" s="209"/>
      <c r="G220" s="209"/>
      <c r="H220" s="210"/>
      <c r="I220" s="238"/>
      <c r="J220" s="238"/>
      <c r="K220" s="238"/>
    </row>
    <row r="221" ht="25.5" customHeight="1" spans="1:11">
      <c r="A221" s="204"/>
      <c r="B221" s="205"/>
      <c r="C221" s="206" t="s">
        <v>734</v>
      </c>
      <c r="D221" s="207">
        <f>IF(D218=0,0,D219/D218-1)*100</f>
        <v>0</v>
      </c>
      <c r="E221" s="208" t="s">
        <v>653</v>
      </c>
      <c r="F221" s="235">
        <v>0</v>
      </c>
      <c r="G221" s="235">
        <v>20</v>
      </c>
      <c r="H221" s="212" t="s">
        <v>654</v>
      </c>
      <c r="I221" s="238"/>
      <c r="J221" s="238"/>
      <c r="K221" s="238"/>
    </row>
    <row r="222" ht="25.5" customHeight="1" spans="1:11">
      <c r="A222" s="204" t="s">
        <v>834</v>
      </c>
      <c r="B222" s="204" t="s">
        <v>835</v>
      </c>
      <c r="C222" s="206" t="s">
        <v>661</v>
      </c>
      <c r="D222" s="207">
        <f>IF(D210=0,0,D214/D210*100)</f>
        <v>0</v>
      </c>
      <c r="E222" s="208"/>
      <c r="F222" s="209"/>
      <c r="G222" s="209"/>
      <c r="H222" s="210"/>
      <c r="I222" s="238"/>
      <c r="J222" s="238"/>
      <c r="K222" s="238"/>
    </row>
    <row r="223" ht="25.5" customHeight="1" spans="1:11">
      <c r="A223" s="204"/>
      <c r="B223" s="204"/>
      <c r="C223" s="206" t="s">
        <v>80</v>
      </c>
      <c r="D223" s="207">
        <f>IF(D211=0,0,D215/D211*100)</f>
        <v>0</v>
      </c>
      <c r="E223" s="208"/>
      <c r="F223" s="209"/>
      <c r="G223" s="209"/>
      <c r="H223" s="210"/>
      <c r="I223" s="238"/>
      <c r="J223" s="238"/>
      <c r="K223" s="238"/>
    </row>
    <row r="224" ht="25.5" customHeight="1" spans="1:11">
      <c r="A224" s="204"/>
      <c r="B224" s="204"/>
      <c r="C224" s="206" t="s">
        <v>733</v>
      </c>
      <c r="D224" s="207">
        <f>D223-D222</f>
        <v>0</v>
      </c>
      <c r="E224" s="208"/>
      <c r="F224" s="209"/>
      <c r="G224" s="209"/>
      <c r="H224" s="210"/>
      <c r="I224" s="238"/>
      <c r="J224" s="238"/>
      <c r="K224" s="238"/>
    </row>
    <row r="225" ht="25.5" customHeight="1" spans="1:11">
      <c r="A225" s="204" t="s">
        <v>836</v>
      </c>
      <c r="B225" s="204" t="s">
        <v>837</v>
      </c>
      <c r="C225" s="206" t="s">
        <v>661</v>
      </c>
      <c r="D225" s="207" t="e">
        <f>D210/D185</f>
        <v>#DIV/0!</v>
      </c>
      <c r="E225" s="208"/>
      <c r="F225" s="209"/>
      <c r="G225" s="209"/>
      <c r="H225" s="210"/>
      <c r="I225" s="238"/>
      <c r="J225" s="238"/>
      <c r="K225" s="238"/>
    </row>
    <row r="226" ht="25.5" customHeight="1" spans="1:11">
      <c r="A226" s="204"/>
      <c r="B226" s="204"/>
      <c r="C226" s="206" t="s">
        <v>80</v>
      </c>
      <c r="D226" s="207" t="e">
        <f>D211/D186</f>
        <v>#DIV/0!</v>
      </c>
      <c r="E226" s="208"/>
      <c r="F226" s="209"/>
      <c r="G226" s="209"/>
      <c r="H226" s="210"/>
      <c r="I226" s="238"/>
      <c r="J226" s="238"/>
      <c r="K226" s="238"/>
    </row>
    <row r="227" ht="25.5" customHeight="1" spans="1:11">
      <c r="A227" s="204"/>
      <c r="B227" s="204"/>
      <c r="C227" s="206" t="s">
        <v>733</v>
      </c>
      <c r="D227" s="207" t="e">
        <f>D226-D225</f>
        <v>#DIV/0!</v>
      </c>
      <c r="E227" s="208"/>
      <c r="F227" s="209"/>
      <c r="G227" s="209"/>
      <c r="H227" s="210"/>
      <c r="I227" s="238"/>
      <c r="J227" s="238"/>
      <c r="K227" s="238"/>
    </row>
    <row r="228" ht="25.5" customHeight="1" spans="1:11">
      <c r="A228" s="204"/>
      <c r="B228" s="204"/>
      <c r="C228" s="206" t="s">
        <v>734</v>
      </c>
      <c r="D228" s="207" t="e">
        <f>IF(D225=0,0,D226/D225-1)*100</f>
        <v>#DIV/0!</v>
      </c>
      <c r="E228" s="208" t="s">
        <v>653</v>
      </c>
      <c r="F228" s="235">
        <v>5</v>
      </c>
      <c r="G228" s="235">
        <v>20</v>
      </c>
      <c r="H228" s="212" t="s">
        <v>654</v>
      </c>
      <c r="I228" s="238"/>
      <c r="J228" s="238"/>
      <c r="K228" s="238"/>
    </row>
    <row r="229" ht="25.5" customHeight="1" spans="1:11">
      <c r="A229" s="204" t="s">
        <v>838</v>
      </c>
      <c r="B229" s="204" t="s">
        <v>839</v>
      </c>
      <c r="C229" s="206" t="s">
        <v>661</v>
      </c>
      <c r="D229" s="207" t="e">
        <f>IF(D246=0,0,D225/D246)*100</f>
        <v>#DIV/0!</v>
      </c>
      <c r="E229" s="208" t="s">
        <v>653</v>
      </c>
      <c r="F229" s="235">
        <v>60</v>
      </c>
      <c r="G229" s="235">
        <v>300</v>
      </c>
      <c r="H229" s="212" t="s">
        <v>654</v>
      </c>
      <c r="I229" s="238"/>
      <c r="J229" s="238"/>
      <c r="K229" s="238"/>
    </row>
    <row r="230" ht="25.5" customHeight="1" spans="1:11">
      <c r="A230" s="204"/>
      <c r="B230" s="204"/>
      <c r="C230" s="206" t="s">
        <v>80</v>
      </c>
      <c r="D230" s="207" t="e">
        <f>IF(D247=0,0,D226/D247)*100</f>
        <v>#DIV/0!</v>
      </c>
      <c r="E230" s="208" t="s">
        <v>653</v>
      </c>
      <c r="F230" s="235">
        <v>60</v>
      </c>
      <c r="G230" s="235">
        <v>300</v>
      </c>
      <c r="H230" s="212" t="s">
        <v>654</v>
      </c>
      <c r="I230" s="238"/>
      <c r="J230" s="238"/>
      <c r="K230" s="238"/>
    </row>
    <row r="231" ht="25.5" customHeight="1" spans="1:11">
      <c r="A231" s="204"/>
      <c r="B231" s="204"/>
      <c r="C231" s="206" t="s">
        <v>733</v>
      </c>
      <c r="D231" s="207" t="e">
        <f>D230-D229</f>
        <v>#DIV/0!</v>
      </c>
      <c r="E231" s="208"/>
      <c r="F231" s="209"/>
      <c r="G231" s="209"/>
      <c r="H231" s="210"/>
      <c r="I231" s="238"/>
      <c r="J231" s="238"/>
      <c r="K231" s="238"/>
    </row>
    <row r="232" ht="25.5" customHeight="1" spans="1:11">
      <c r="A232" s="204" t="s">
        <v>840</v>
      </c>
      <c r="B232" s="204" t="s">
        <v>841</v>
      </c>
      <c r="C232" s="206" t="s">
        <v>661</v>
      </c>
      <c r="D232" s="207">
        <f>IF(D189=0,0,D218/D189)</f>
        <v>0</v>
      </c>
      <c r="E232" s="208"/>
      <c r="F232" s="209"/>
      <c r="G232" s="209"/>
      <c r="H232" s="210"/>
      <c r="I232" s="238"/>
      <c r="J232" s="238"/>
      <c r="K232" s="238"/>
    </row>
    <row r="233" ht="25.5" customHeight="1" spans="1:11">
      <c r="A233" s="204"/>
      <c r="B233" s="204"/>
      <c r="C233" s="206" t="s">
        <v>80</v>
      </c>
      <c r="D233" s="207">
        <f>IF(D190=0,0,D219/D190)</f>
        <v>0</v>
      </c>
      <c r="E233" s="208"/>
      <c r="F233" s="209"/>
      <c r="G233" s="209"/>
      <c r="H233" s="210"/>
      <c r="I233" s="238"/>
      <c r="J233" s="238"/>
      <c r="K233" s="238"/>
    </row>
    <row r="234" ht="25.5" customHeight="1" spans="1:11">
      <c r="A234" s="204"/>
      <c r="B234" s="204"/>
      <c r="C234" s="251" t="s">
        <v>733</v>
      </c>
      <c r="D234" s="207">
        <f>D233-D232</f>
        <v>0</v>
      </c>
      <c r="E234" s="208"/>
      <c r="F234" s="209"/>
      <c r="G234" s="209"/>
      <c r="H234" s="210"/>
      <c r="I234" s="238"/>
      <c r="J234" s="238"/>
      <c r="K234" s="238"/>
    </row>
    <row r="235" ht="25.5" customHeight="1" spans="1:11">
      <c r="A235" s="204"/>
      <c r="B235" s="204"/>
      <c r="C235" s="206" t="s">
        <v>734</v>
      </c>
      <c r="D235" s="207">
        <f>IF(D232=0,0,D233/D232-1)*100</f>
        <v>0</v>
      </c>
      <c r="E235" s="208" t="s">
        <v>653</v>
      </c>
      <c r="F235" s="235">
        <v>5</v>
      </c>
      <c r="G235" s="235">
        <v>20</v>
      </c>
      <c r="H235" s="212" t="s">
        <v>654</v>
      </c>
      <c r="I235" s="238"/>
      <c r="J235" s="238"/>
      <c r="K235" s="238"/>
    </row>
    <row r="236" ht="25.5" customHeight="1" spans="1:11">
      <c r="A236" s="204" t="s">
        <v>842</v>
      </c>
      <c r="B236" s="204" t="s">
        <v>843</v>
      </c>
      <c r="C236" s="206" t="s">
        <v>661</v>
      </c>
      <c r="D236" s="207">
        <f>IF(D246=0,0,D232/D246)*100</f>
        <v>0</v>
      </c>
      <c r="E236" s="208" t="s">
        <v>653</v>
      </c>
      <c r="F236" s="235">
        <v>60</v>
      </c>
      <c r="G236" s="235">
        <v>300</v>
      </c>
      <c r="H236" s="212" t="s">
        <v>654</v>
      </c>
      <c r="I236" s="238"/>
      <c r="J236" s="238"/>
      <c r="K236" s="238"/>
    </row>
    <row r="237" ht="25.5" customHeight="1" spans="1:11">
      <c r="A237" s="204"/>
      <c r="B237" s="204"/>
      <c r="C237" s="206" t="s">
        <v>80</v>
      </c>
      <c r="D237" s="207">
        <f>IF(D247=0,0,D233/D247)*100</f>
        <v>0</v>
      </c>
      <c r="E237" s="208" t="s">
        <v>653</v>
      </c>
      <c r="F237" s="235">
        <v>60</v>
      </c>
      <c r="G237" s="235">
        <v>300</v>
      </c>
      <c r="H237" s="212" t="s">
        <v>654</v>
      </c>
      <c r="I237" s="238"/>
      <c r="J237" s="238"/>
      <c r="K237" s="238"/>
    </row>
    <row r="238" ht="25.5" customHeight="1" spans="1:11">
      <c r="A238" s="204"/>
      <c r="B238" s="204"/>
      <c r="C238" s="206" t="s">
        <v>733</v>
      </c>
      <c r="D238" s="207">
        <f>D237-D236</f>
        <v>0</v>
      </c>
      <c r="E238" s="208"/>
      <c r="F238" s="209"/>
      <c r="G238" s="209"/>
      <c r="H238" s="210"/>
      <c r="I238" s="238"/>
      <c r="J238" s="238"/>
      <c r="K238" s="238"/>
    </row>
    <row r="239" ht="25.5" customHeight="1" spans="1:11">
      <c r="A239" s="204" t="s">
        <v>844</v>
      </c>
      <c r="B239" s="204" t="s">
        <v>845</v>
      </c>
      <c r="C239" s="206" t="s">
        <v>661</v>
      </c>
      <c r="D239" s="207">
        <f>IF(D193=0,0,D214/D193)</f>
        <v>0</v>
      </c>
      <c r="E239" s="208"/>
      <c r="F239" s="209"/>
      <c r="G239" s="209"/>
      <c r="H239" s="210"/>
      <c r="I239" s="238"/>
      <c r="J239" s="238"/>
      <c r="K239" s="238"/>
    </row>
    <row r="240" ht="25.5" customHeight="1" spans="1:11">
      <c r="A240" s="204"/>
      <c r="B240" s="204"/>
      <c r="C240" s="206" t="s">
        <v>80</v>
      </c>
      <c r="D240" s="207">
        <f>IF(D194=0,0,D215/D194)</f>
        <v>0</v>
      </c>
      <c r="E240" s="208"/>
      <c r="F240" s="209"/>
      <c r="G240" s="209"/>
      <c r="H240" s="210"/>
      <c r="I240" s="238"/>
      <c r="J240" s="238"/>
      <c r="K240" s="238"/>
    </row>
    <row r="241" ht="25.5" customHeight="1" spans="1:11">
      <c r="A241" s="204"/>
      <c r="B241" s="204"/>
      <c r="C241" s="206" t="s">
        <v>733</v>
      </c>
      <c r="D241" s="207">
        <f>D240-D239</f>
        <v>0</v>
      </c>
      <c r="E241" s="208"/>
      <c r="F241" s="209"/>
      <c r="G241" s="209"/>
      <c r="H241" s="210"/>
      <c r="I241" s="238"/>
      <c r="J241" s="238"/>
      <c r="K241" s="238"/>
    </row>
    <row r="242" ht="25.5" customHeight="1" spans="1:11">
      <c r="A242" s="204"/>
      <c r="B242" s="204"/>
      <c r="C242" s="206" t="s">
        <v>734</v>
      </c>
      <c r="D242" s="207">
        <f>IF(D239=0,0,D241/D239)*100</f>
        <v>0</v>
      </c>
      <c r="E242" s="208" t="s">
        <v>653</v>
      </c>
      <c r="F242" s="235">
        <v>5</v>
      </c>
      <c r="G242" s="235">
        <v>20</v>
      </c>
      <c r="H242" s="212" t="s">
        <v>654</v>
      </c>
      <c r="I242" s="238"/>
      <c r="J242" s="238"/>
      <c r="K242" s="238"/>
    </row>
    <row r="243" ht="25.5" customHeight="1" spans="1:11">
      <c r="A243" s="204" t="s">
        <v>846</v>
      </c>
      <c r="B243" s="204" t="s">
        <v>847</v>
      </c>
      <c r="C243" s="206" t="s">
        <v>661</v>
      </c>
      <c r="D243" s="207">
        <f>IF(D246=0,0,D239/D246)*100</f>
        <v>0</v>
      </c>
      <c r="E243" s="208" t="s">
        <v>653</v>
      </c>
      <c r="F243" s="235">
        <v>60</v>
      </c>
      <c r="G243" s="235">
        <v>300</v>
      </c>
      <c r="H243" s="212" t="s">
        <v>654</v>
      </c>
      <c r="I243" s="238"/>
      <c r="J243" s="238"/>
      <c r="K243" s="238"/>
    </row>
    <row r="244" ht="25.5" customHeight="1" spans="1:11">
      <c r="A244" s="204"/>
      <c r="B244" s="204"/>
      <c r="C244" s="206" t="s">
        <v>80</v>
      </c>
      <c r="D244" s="207">
        <f>IF(D247=0,0,D240/D247)*100</f>
        <v>0</v>
      </c>
      <c r="E244" s="208" t="s">
        <v>653</v>
      </c>
      <c r="F244" s="235">
        <v>60</v>
      </c>
      <c r="G244" s="235">
        <v>300</v>
      </c>
      <c r="H244" s="212" t="s">
        <v>654</v>
      </c>
      <c r="I244" s="238"/>
      <c r="J244" s="238"/>
      <c r="K244" s="238"/>
    </row>
    <row r="245" ht="25.5" customHeight="1" spans="1:11">
      <c r="A245" s="204"/>
      <c r="B245" s="204"/>
      <c r="C245" s="206" t="s">
        <v>733</v>
      </c>
      <c r="D245" s="207">
        <f>D244-D243</f>
        <v>0</v>
      </c>
      <c r="E245" s="208"/>
      <c r="F245" s="209"/>
      <c r="G245" s="209"/>
      <c r="H245" s="210"/>
      <c r="I245" s="238"/>
      <c r="J245" s="238"/>
      <c r="K245" s="238"/>
    </row>
    <row r="246" ht="25.5" customHeight="1" spans="1:11">
      <c r="A246" s="204" t="s">
        <v>848</v>
      </c>
      <c r="B246" s="205" t="s">
        <v>849</v>
      </c>
      <c r="C246" s="206" t="s">
        <v>661</v>
      </c>
      <c r="D246" s="207">
        <v>74362</v>
      </c>
      <c r="E246" s="208" t="s">
        <v>653</v>
      </c>
      <c r="F246" s="235">
        <v>50000</v>
      </c>
      <c r="G246" s="235">
        <v>120000</v>
      </c>
      <c r="H246" s="212" t="s">
        <v>654</v>
      </c>
      <c r="I246" s="238"/>
      <c r="J246" s="238"/>
      <c r="K246" s="238"/>
    </row>
    <row r="247" ht="25.5" customHeight="1" spans="1:11">
      <c r="A247" s="204"/>
      <c r="B247" s="205"/>
      <c r="C247" s="206" t="s">
        <v>80</v>
      </c>
      <c r="D247" s="207">
        <v>79195</v>
      </c>
      <c r="E247" s="208" t="s">
        <v>653</v>
      </c>
      <c r="F247" s="235">
        <v>56000</v>
      </c>
      <c r="G247" s="235">
        <v>140000</v>
      </c>
      <c r="H247" s="212" t="s">
        <v>654</v>
      </c>
      <c r="I247" s="238"/>
      <c r="J247" s="238"/>
      <c r="K247" s="238"/>
    </row>
    <row r="248" ht="25.5" customHeight="1" spans="1:11">
      <c r="A248" s="204"/>
      <c r="B248" s="205"/>
      <c r="C248" s="206" t="s">
        <v>733</v>
      </c>
      <c r="D248" s="207">
        <f>D247-D246</f>
        <v>4833</v>
      </c>
      <c r="E248" s="208"/>
      <c r="F248" s="209"/>
      <c r="G248" s="209"/>
      <c r="H248" s="210"/>
      <c r="I248" s="238"/>
      <c r="J248" s="238"/>
      <c r="K248" s="238"/>
    </row>
    <row r="249" ht="25.5" customHeight="1" spans="1:11">
      <c r="A249" s="204"/>
      <c r="B249" s="205"/>
      <c r="C249" s="206" t="s">
        <v>734</v>
      </c>
      <c r="D249" s="207">
        <f>IF(D246=0,0,D247/D246-1)*100</f>
        <v>6.49928727038003</v>
      </c>
      <c r="E249" s="208" t="s">
        <v>653</v>
      </c>
      <c r="F249" s="235">
        <v>5</v>
      </c>
      <c r="G249" s="235">
        <v>10</v>
      </c>
      <c r="H249" s="212" t="s">
        <v>654</v>
      </c>
      <c r="I249" s="238"/>
      <c r="J249" s="238"/>
      <c r="K249" s="238"/>
    </row>
    <row r="250" ht="25.5" customHeight="1" spans="1:11">
      <c r="A250" s="201" t="s">
        <v>850</v>
      </c>
      <c r="B250" s="201"/>
      <c r="C250" s="202"/>
      <c r="D250" s="214"/>
      <c r="E250" s="214"/>
      <c r="F250" s="214"/>
      <c r="G250" s="214"/>
      <c r="H250" s="203"/>
      <c r="I250" s="214"/>
      <c r="J250" s="214"/>
      <c r="K250" s="214"/>
    </row>
    <row r="251" ht="25.5" customHeight="1" spans="1:11">
      <c r="A251" s="204" t="s">
        <v>851</v>
      </c>
      <c r="B251" s="204" t="s">
        <v>852</v>
      </c>
      <c r="C251" s="206" t="s">
        <v>661</v>
      </c>
      <c r="D251" s="207">
        <f>IF(D165+D169=0,0,D150/(D165+D169))</f>
        <v>0</v>
      </c>
      <c r="E251" s="208"/>
      <c r="F251" s="209"/>
      <c r="G251" s="209"/>
      <c r="H251" s="210"/>
      <c r="I251" s="238"/>
      <c r="J251" s="238"/>
      <c r="K251" s="238"/>
    </row>
    <row r="252" ht="25.5" customHeight="1" spans="1:11">
      <c r="A252" s="204"/>
      <c r="B252" s="204"/>
      <c r="C252" s="206" t="s">
        <v>80</v>
      </c>
      <c r="D252" s="207">
        <f>IF(D166+D170=0,0,D151/(D166+D170))</f>
        <v>0</v>
      </c>
      <c r="E252" s="208"/>
      <c r="F252" s="209"/>
      <c r="G252" s="209"/>
      <c r="H252" s="210"/>
      <c r="I252" s="238"/>
      <c r="J252" s="238"/>
      <c r="K252" s="238"/>
    </row>
    <row r="253" ht="25.5" customHeight="1" spans="1:11">
      <c r="A253" s="204"/>
      <c r="B253" s="204"/>
      <c r="C253" s="206" t="s">
        <v>733</v>
      </c>
      <c r="D253" s="207">
        <f>D252-D251</f>
        <v>0</v>
      </c>
      <c r="E253" s="208"/>
      <c r="F253" s="209"/>
      <c r="G253" s="209"/>
      <c r="H253" s="210"/>
      <c r="I253" s="238"/>
      <c r="J253" s="238"/>
      <c r="K253" s="238"/>
    </row>
    <row r="254" ht="25.5" customHeight="1" spans="1:11">
      <c r="A254" s="204" t="s">
        <v>853</v>
      </c>
      <c r="B254" s="204" t="s">
        <v>854</v>
      </c>
      <c r="C254" s="206" t="s">
        <v>661</v>
      </c>
      <c r="D254" s="207" t="e">
        <f>IF(D225=0,0,D100/D225)*100</f>
        <v>#DIV/0!</v>
      </c>
      <c r="E254" s="208" t="s">
        <v>653</v>
      </c>
      <c r="F254" s="235">
        <v>40</v>
      </c>
      <c r="G254" s="235">
        <v>100</v>
      </c>
      <c r="H254" s="212" t="s">
        <v>654</v>
      </c>
      <c r="I254" s="238"/>
      <c r="J254" s="238"/>
      <c r="K254" s="238"/>
    </row>
    <row r="255" ht="25.5" customHeight="1" spans="1:11">
      <c r="A255" s="204"/>
      <c r="B255" s="204"/>
      <c r="C255" s="206" t="s">
        <v>80</v>
      </c>
      <c r="D255" s="207" t="e">
        <f>IF(D226=0,0,D101/D226)*100</f>
        <v>#DIV/0!</v>
      </c>
      <c r="E255" s="208" t="s">
        <v>653</v>
      </c>
      <c r="F255" s="235">
        <v>40</v>
      </c>
      <c r="G255" s="235">
        <v>100</v>
      </c>
      <c r="H255" s="212" t="s">
        <v>654</v>
      </c>
      <c r="I255" s="238"/>
      <c r="J255" s="238"/>
      <c r="K255" s="238"/>
    </row>
    <row r="256" ht="25.5" customHeight="1" spans="1:11">
      <c r="A256" s="204"/>
      <c r="B256" s="204"/>
      <c r="C256" s="206" t="s">
        <v>733</v>
      </c>
      <c r="D256" s="207" t="e">
        <f>D255-D254</f>
        <v>#DIV/0!</v>
      </c>
      <c r="E256" s="208"/>
      <c r="F256" s="209"/>
      <c r="G256" s="209"/>
      <c r="H256" s="210"/>
      <c r="I256" s="238"/>
      <c r="J256" s="238"/>
      <c r="K256" s="238"/>
    </row>
    <row r="257" ht="25.5" customHeight="1" spans="1:11">
      <c r="A257" s="204" t="s">
        <v>855</v>
      </c>
      <c r="B257" s="204" t="s">
        <v>856</v>
      </c>
      <c r="C257" s="206" t="s">
        <v>661</v>
      </c>
      <c r="D257" s="207">
        <f>IF(D210=0,0,D11/D210*100)</f>
        <v>0</v>
      </c>
      <c r="E257" s="208"/>
      <c r="F257" s="209"/>
      <c r="G257" s="209"/>
      <c r="H257" s="210"/>
      <c r="I257" s="238"/>
      <c r="J257" s="238"/>
      <c r="K257" s="238"/>
    </row>
    <row r="258" ht="25.5" customHeight="1" spans="1:11">
      <c r="A258" s="204"/>
      <c r="B258" s="204"/>
      <c r="C258" s="206" t="s">
        <v>80</v>
      </c>
      <c r="D258" s="207">
        <f>IF(D211=0,0,D12/D211*100)</f>
        <v>0</v>
      </c>
      <c r="E258" s="208"/>
      <c r="F258" s="209"/>
      <c r="G258" s="209"/>
      <c r="H258" s="210"/>
      <c r="I258" s="238"/>
      <c r="J258" s="238"/>
      <c r="K258" s="238"/>
    </row>
    <row r="259" ht="25.5" customHeight="1" spans="1:11">
      <c r="A259" s="204"/>
      <c r="B259" s="204"/>
      <c r="C259" s="206" t="s">
        <v>733</v>
      </c>
      <c r="D259" s="207">
        <f>D258-D257</f>
        <v>0</v>
      </c>
      <c r="E259" s="208"/>
      <c r="F259" s="209"/>
      <c r="G259" s="209"/>
      <c r="H259" s="210"/>
      <c r="I259" s="238"/>
      <c r="J259" s="238"/>
      <c r="K259" s="238"/>
    </row>
    <row r="260" ht="25.5" customHeight="1" spans="1:11">
      <c r="A260" s="204" t="s">
        <v>857</v>
      </c>
      <c r="B260" s="204" t="s">
        <v>858</v>
      </c>
      <c r="C260" s="206" t="s">
        <v>661</v>
      </c>
      <c r="D260" s="207">
        <v>0</v>
      </c>
      <c r="E260" s="208" t="s">
        <v>653</v>
      </c>
      <c r="F260" s="235">
        <v>22</v>
      </c>
      <c r="G260" s="235">
        <v>25</v>
      </c>
      <c r="H260" s="212" t="s">
        <v>654</v>
      </c>
      <c r="I260" s="238"/>
      <c r="J260" s="238"/>
      <c r="K260" s="238"/>
    </row>
    <row r="261" ht="25.5" customHeight="1" spans="1:11">
      <c r="A261" s="204"/>
      <c r="B261" s="204"/>
      <c r="C261" s="206" t="s">
        <v>80</v>
      </c>
      <c r="D261" s="207">
        <v>0</v>
      </c>
      <c r="E261" s="208" t="s">
        <v>653</v>
      </c>
      <c r="F261" s="235">
        <v>20</v>
      </c>
      <c r="G261" s="235">
        <v>24</v>
      </c>
      <c r="H261" s="212" t="s">
        <v>654</v>
      </c>
      <c r="I261" s="238"/>
      <c r="J261" s="238"/>
      <c r="K261" s="238"/>
    </row>
    <row r="262" ht="25.5" customHeight="1" spans="1:11">
      <c r="A262" s="204"/>
      <c r="B262" s="204"/>
      <c r="C262" s="206" t="s">
        <v>733</v>
      </c>
      <c r="D262" s="207">
        <f>D261-D260</f>
        <v>0</v>
      </c>
      <c r="E262" s="208" t="s">
        <v>653</v>
      </c>
      <c r="F262" s="235">
        <v>-2</v>
      </c>
      <c r="G262" s="235">
        <v>2</v>
      </c>
      <c r="H262" s="212" t="s">
        <v>654</v>
      </c>
      <c r="I262" s="238"/>
      <c r="J262" s="238"/>
      <c r="K262" s="238"/>
    </row>
    <row r="263" ht="25.5" customHeight="1" spans="1:11">
      <c r="A263" s="252"/>
      <c r="B263" s="252"/>
      <c r="C263" s="253"/>
      <c r="D263" s="252"/>
      <c r="E263" s="252"/>
      <c r="F263" s="252"/>
      <c r="G263" s="254"/>
      <c r="H263" s="252"/>
      <c r="I263" s="254"/>
      <c r="J263" s="254"/>
      <c r="K263" s="254"/>
    </row>
  </sheetData>
  <mergeCells count="153">
    <mergeCell ref="A1:K1"/>
    <mergeCell ref="F4:G4"/>
    <mergeCell ref="A6:I6"/>
    <mergeCell ref="A31:I31"/>
    <mergeCell ref="A52:I52"/>
    <mergeCell ref="A91:I91"/>
    <mergeCell ref="A132:I132"/>
    <mergeCell ref="A145:I145"/>
    <mergeCell ref="A209:I209"/>
    <mergeCell ref="A250:I250"/>
    <mergeCell ref="A4:A5"/>
    <mergeCell ref="A7:A10"/>
    <mergeCell ref="A11:A14"/>
    <mergeCell ref="A15:A18"/>
    <mergeCell ref="A19:A22"/>
    <mergeCell ref="A23:A26"/>
    <mergeCell ref="A27:A30"/>
    <mergeCell ref="A32:A33"/>
    <mergeCell ref="A34:A37"/>
    <mergeCell ref="A38:A41"/>
    <mergeCell ref="A42:A45"/>
    <mergeCell ref="A46:A48"/>
    <mergeCell ref="A49:A51"/>
    <mergeCell ref="A53:A56"/>
    <mergeCell ref="A57:A60"/>
    <mergeCell ref="A61:A66"/>
    <mergeCell ref="A67:A70"/>
    <mergeCell ref="A71:A74"/>
    <mergeCell ref="A75:A77"/>
    <mergeCell ref="A78:A80"/>
    <mergeCell ref="A81:A84"/>
    <mergeCell ref="A85:A86"/>
    <mergeCell ref="A87:A90"/>
    <mergeCell ref="A92:A95"/>
    <mergeCell ref="A96:A99"/>
    <mergeCell ref="A100:A103"/>
    <mergeCell ref="A104:A107"/>
    <mergeCell ref="A108:A111"/>
    <mergeCell ref="A112:A115"/>
    <mergeCell ref="A116:A119"/>
    <mergeCell ref="A120:A123"/>
    <mergeCell ref="A124:A127"/>
    <mergeCell ref="A128:A131"/>
    <mergeCell ref="A133:A136"/>
    <mergeCell ref="A137:A140"/>
    <mergeCell ref="A141:A144"/>
    <mergeCell ref="A146:A149"/>
    <mergeCell ref="A150:A153"/>
    <mergeCell ref="A154:A157"/>
    <mergeCell ref="A158:A161"/>
    <mergeCell ref="A162:A164"/>
    <mergeCell ref="A165:A168"/>
    <mergeCell ref="A169:A172"/>
    <mergeCell ref="A173:A176"/>
    <mergeCell ref="A177:A180"/>
    <mergeCell ref="A181:A184"/>
    <mergeCell ref="A185:A188"/>
    <mergeCell ref="A189:A192"/>
    <mergeCell ref="A193:A196"/>
    <mergeCell ref="A197:A199"/>
    <mergeCell ref="A200:A202"/>
    <mergeCell ref="A203:A205"/>
    <mergeCell ref="A206:A208"/>
    <mergeCell ref="A210:A213"/>
    <mergeCell ref="A214:A217"/>
    <mergeCell ref="A218:A221"/>
    <mergeCell ref="A222:A224"/>
    <mergeCell ref="A225:A228"/>
    <mergeCell ref="A229:A231"/>
    <mergeCell ref="A232:A235"/>
    <mergeCell ref="A236:A238"/>
    <mergeCell ref="A239:A242"/>
    <mergeCell ref="A243:A245"/>
    <mergeCell ref="A246:A249"/>
    <mergeCell ref="A251:A253"/>
    <mergeCell ref="A254:A256"/>
    <mergeCell ref="A257:A259"/>
    <mergeCell ref="A260:A262"/>
    <mergeCell ref="B4:B5"/>
    <mergeCell ref="B7:B10"/>
    <mergeCell ref="B11:B14"/>
    <mergeCell ref="B15:B18"/>
    <mergeCell ref="B19:B22"/>
    <mergeCell ref="B23:B26"/>
    <mergeCell ref="B27:B30"/>
    <mergeCell ref="B32:B33"/>
    <mergeCell ref="B34:B37"/>
    <mergeCell ref="B38:B41"/>
    <mergeCell ref="B42:B45"/>
    <mergeCell ref="B46:B48"/>
    <mergeCell ref="B49:B51"/>
    <mergeCell ref="B53:B56"/>
    <mergeCell ref="B57:B60"/>
    <mergeCell ref="B61:B66"/>
    <mergeCell ref="B67:B70"/>
    <mergeCell ref="B71:B74"/>
    <mergeCell ref="B75:B77"/>
    <mergeCell ref="B78:B80"/>
    <mergeCell ref="B81:B84"/>
    <mergeCell ref="B85:B86"/>
    <mergeCell ref="B87:B90"/>
    <mergeCell ref="B92:B95"/>
    <mergeCell ref="B96:B99"/>
    <mergeCell ref="B100:B103"/>
    <mergeCell ref="B104:B107"/>
    <mergeCell ref="B108:B111"/>
    <mergeCell ref="B112:B115"/>
    <mergeCell ref="B116:B119"/>
    <mergeCell ref="B120:B123"/>
    <mergeCell ref="B124:B127"/>
    <mergeCell ref="B128:B131"/>
    <mergeCell ref="B133:B136"/>
    <mergeCell ref="B137:B140"/>
    <mergeCell ref="B141:B144"/>
    <mergeCell ref="B146:B149"/>
    <mergeCell ref="B150:B153"/>
    <mergeCell ref="B154:B157"/>
    <mergeCell ref="B158:B161"/>
    <mergeCell ref="B162:B164"/>
    <mergeCell ref="B165:B168"/>
    <mergeCell ref="B169:B172"/>
    <mergeCell ref="B173:B176"/>
    <mergeCell ref="B177:B180"/>
    <mergeCell ref="B181:B184"/>
    <mergeCell ref="B185:B188"/>
    <mergeCell ref="B189:B192"/>
    <mergeCell ref="B193:B196"/>
    <mergeCell ref="B197:B199"/>
    <mergeCell ref="B200:B202"/>
    <mergeCell ref="B203:B205"/>
    <mergeCell ref="B206:B208"/>
    <mergeCell ref="B210:B213"/>
    <mergeCell ref="B214:B217"/>
    <mergeCell ref="B218:B221"/>
    <mergeCell ref="B222:B224"/>
    <mergeCell ref="B225:B228"/>
    <mergeCell ref="B229:B231"/>
    <mergeCell ref="B232:B235"/>
    <mergeCell ref="B236:B238"/>
    <mergeCell ref="B239:B242"/>
    <mergeCell ref="B243:B245"/>
    <mergeCell ref="B246:B249"/>
    <mergeCell ref="B251:B253"/>
    <mergeCell ref="B254:B256"/>
    <mergeCell ref="B257:B259"/>
    <mergeCell ref="B260:B262"/>
    <mergeCell ref="C4:C5"/>
    <mergeCell ref="D4:D5"/>
    <mergeCell ref="E4:E5"/>
    <mergeCell ref="H4:H5"/>
    <mergeCell ref="I4:I5"/>
    <mergeCell ref="J4:J5"/>
    <mergeCell ref="K4:K5"/>
  </mergeCells>
  <printOptions horizontalCentered="1"/>
  <pageMargins left="1.18110236220472" right="1.18110236220472" top="1.18110236220472" bottom="1.18110236220472" header="0.51181" footer="0.51181"/>
  <pageSetup paperSize="9" scale="75" pageOrder="overThenDown" orientation="landscape" errors="blank"/>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showGridLines="0" showZeros="0" zoomScalePageLayoutView="60" workbookViewId="0">
      <selection activeCell="A1" sqref="A1"/>
    </sheetView>
  </sheetViews>
  <sheetFormatPr defaultColWidth="8" defaultRowHeight="13.5" outlineLevelCol="4"/>
  <cols>
    <col min="1" max="1" width="6.30833333333333" style="1"/>
    <col min="2" max="2" width="80.4583333333333" style="1"/>
    <col min="3" max="3" width="8" style="1" hidden="1"/>
    <col min="4" max="4" width="13.7666666666667" style="1"/>
    <col min="5" max="5" width="7.45833333333333" style="1"/>
  </cols>
  <sheetData>
    <row r="1" ht="29.25" customHeight="1" spans="1:5">
      <c r="A1" s="510"/>
      <c r="B1" s="510"/>
      <c r="C1" s="510"/>
      <c r="D1" s="510"/>
      <c r="E1" s="510"/>
    </row>
    <row r="2" ht="45" customHeight="1" spans="1:5">
      <c r="A2" s="511" t="s">
        <v>21</v>
      </c>
      <c r="B2" s="511"/>
      <c r="C2" s="511"/>
      <c r="D2" s="511"/>
      <c r="E2" s="512"/>
    </row>
    <row r="3" ht="27" customHeight="1" spans="1:5">
      <c r="A3" s="513"/>
      <c r="B3" s="513"/>
      <c r="C3" s="513"/>
      <c r="D3" s="513"/>
      <c r="E3" s="513"/>
    </row>
    <row r="4" ht="27" customHeight="1" spans="1:5">
      <c r="A4" s="513"/>
      <c r="B4" s="514" t="s">
        <v>22</v>
      </c>
      <c r="C4" s="514"/>
      <c r="D4" s="515" t="s">
        <v>23</v>
      </c>
      <c r="E4" s="516"/>
    </row>
    <row r="5" ht="27" customHeight="1" spans="1:5">
      <c r="A5" s="513"/>
      <c r="B5" s="514" t="s">
        <v>24</v>
      </c>
      <c r="C5" s="514"/>
      <c r="D5" s="515" t="s">
        <v>25</v>
      </c>
      <c r="E5" s="516"/>
    </row>
    <row r="6" ht="27" customHeight="1" spans="1:5">
      <c r="A6" s="513"/>
      <c r="B6" s="514" t="s">
        <v>26</v>
      </c>
      <c r="C6" s="514"/>
      <c r="D6" s="515" t="s">
        <v>27</v>
      </c>
      <c r="E6" s="516"/>
    </row>
    <row r="7" ht="27" customHeight="1" spans="1:5">
      <c r="A7" s="513"/>
      <c r="B7" s="514" t="s">
        <v>28</v>
      </c>
      <c r="C7" s="514"/>
      <c r="D7" s="515" t="s">
        <v>29</v>
      </c>
      <c r="E7" s="516"/>
    </row>
    <row r="8" ht="27" customHeight="1" spans="1:5">
      <c r="A8" s="513"/>
      <c r="B8" s="514" t="s">
        <v>30</v>
      </c>
      <c r="C8" s="514"/>
      <c r="D8" s="515" t="s">
        <v>31</v>
      </c>
      <c r="E8" s="516"/>
    </row>
    <row r="9" ht="27" customHeight="1" spans="1:5">
      <c r="A9" s="513"/>
      <c r="B9" s="514" t="s">
        <v>32</v>
      </c>
      <c r="C9" s="514"/>
      <c r="D9" s="515" t="s">
        <v>33</v>
      </c>
      <c r="E9" s="516"/>
    </row>
    <row r="10" ht="27" customHeight="1" spans="1:5">
      <c r="A10" s="513"/>
      <c r="B10" s="514" t="s">
        <v>34</v>
      </c>
      <c r="C10" s="514"/>
      <c r="D10" s="515" t="s">
        <v>35</v>
      </c>
      <c r="E10" s="516"/>
    </row>
    <row r="11" ht="27" customHeight="1" spans="1:5">
      <c r="A11" s="517"/>
      <c r="B11" s="514" t="s">
        <v>36</v>
      </c>
      <c r="C11" s="517"/>
      <c r="D11" s="515" t="s">
        <v>37</v>
      </c>
      <c r="E11" s="517"/>
    </row>
    <row r="12" ht="27" customHeight="1" spans="1:5">
      <c r="A12" s="513"/>
      <c r="B12" s="514" t="s">
        <v>38</v>
      </c>
      <c r="C12" s="514"/>
      <c r="D12" s="515" t="s">
        <v>39</v>
      </c>
      <c r="E12" s="516"/>
    </row>
    <row r="13" ht="27" customHeight="1" spans="1:5">
      <c r="A13" s="517"/>
      <c r="B13" s="514" t="s">
        <v>40</v>
      </c>
      <c r="C13" s="518"/>
      <c r="D13" s="515" t="s">
        <v>41</v>
      </c>
      <c r="E13" s="517"/>
    </row>
    <row r="14" ht="27" customHeight="1" spans="1:5">
      <c r="A14" s="510"/>
      <c r="B14" s="514" t="s">
        <v>42</v>
      </c>
      <c r="C14" s="514"/>
      <c r="D14" s="515" t="s">
        <v>43</v>
      </c>
      <c r="E14" s="516"/>
    </row>
    <row r="15" ht="27" customHeight="1" spans="1:5">
      <c r="A15" s="510"/>
      <c r="B15" s="514" t="s">
        <v>44</v>
      </c>
      <c r="C15" s="514"/>
      <c r="D15" s="515" t="s">
        <v>45</v>
      </c>
      <c r="E15" s="516"/>
    </row>
    <row r="16" ht="27" customHeight="1" spans="1:5">
      <c r="A16" s="510"/>
      <c r="B16" s="514" t="s">
        <v>46</v>
      </c>
      <c r="C16" s="514"/>
      <c r="D16" s="515" t="s">
        <v>47</v>
      </c>
      <c r="E16" s="516"/>
    </row>
  </sheetData>
  <mergeCells count="9">
    <mergeCell ref="A2:D2"/>
    <mergeCell ref="B4:C4"/>
    <mergeCell ref="B5:C5"/>
    <mergeCell ref="B6:C6"/>
    <mergeCell ref="B7:C7"/>
    <mergeCell ref="B8:C8"/>
    <mergeCell ref="B9:C9"/>
    <mergeCell ref="B10:C10"/>
    <mergeCell ref="B12:C12"/>
  </mergeCells>
  <printOptions horizontalCentered="1"/>
  <pageMargins left="0.78740157480315" right="0.78740157480315" top="1.18110236220472" bottom="1.18110236220472" header="0.51181" footer="0.51181"/>
  <pageSetup paperSize="9" pageOrder="overThenDown" orientation="landscape" errors="blank"/>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5"/>
  <sheetViews>
    <sheetView zoomScalePageLayoutView="60" workbookViewId="0">
      <pane topLeftCell="F70" activePane="bottomRight" state="frozen"/>
      <selection activeCell="A1" sqref="A1:K1"/>
    </sheetView>
  </sheetViews>
  <sheetFormatPr defaultColWidth="8" defaultRowHeight="13.5"/>
  <cols>
    <col min="1" max="1" width="32.9833333333333" style="1"/>
    <col min="2" max="2" width="17.925" style="1"/>
    <col min="3" max="3" width="29.4" style="1"/>
    <col min="4" max="4" width="23.2333333333333" style="1"/>
    <col min="5" max="5" width="5.73333333333333" style="1"/>
    <col min="6" max="6" width="8.6" style="1"/>
    <col min="7" max="7" width="8.74166666666667" style="1"/>
    <col min="8" max="8" width="6.73333333333333" style="1"/>
    <col min="9" max="11" width="32.9833333333333" style="1"/>
  </cols>
  <sheetData>
    <row r="1" ht="38.25" customHeight="1" spans="1:11">
      <c r="A1" s="56" t="s">
        <v>859</v>
      </c>
      <c r="B1" s="56"/>
      <c r="C1" s="56"/>
      <c r="D1" s="56"/>
      <c r="E1" s="56"/>
      <c r="F1" s="56"/>
      <c r="G1" s="56"/>
      <c r="H1" s="180"/>
      <c r="I1" s="56"/>
      <c r="J1" s="56"/>
      <c r="K1" s="56"/>
    </row>
    <row r="2" ht="22.5" customHeight="1" spans="1:11">
      <c r="A2" s="57" t="s">
        <v>860</v>
      </c>
      <c r="B2" s="57"/>
      <c r="C2" s="57"/>
      <c r="D2" s="57"/>
      <c r="E2" s="57"/>
      <c r="F2" s="57"/>
      <c r="G2" s="57"/>
      <c r="H2" s="180"/>
      <c r="I2" s="57"/>
      <c r="J2" s="57"/>
      <c r="K2" s="57"/>
    </row>
    <row r="3" ht="22.5" customHeight="1" spans="1:11">
      <c r="A3" s="4" t="s">
        <v>49</v>
      </c>
      <c r="B3" s="58"/>
      <c r="C3" s="59"/>
      <c r="D3" s="59"/>
      <c r="E3" s="59"/>
      <c r="F3" s="59"/>
      <c r="G3" s="59"/>
      <c r="H3" s="181"/>
      <c r="I3" s="59"/>
      <c r="J3" s="59"/>
      <c r="K3" s="59" t="s">
        <v>635</v>
      </c>
    </row>
    <row r="4" ht="22.5" customHeight="1" spans="1:11">
      <c r="A4" s="6" t="s">
        <v>354</v>
      </c>
      <c r="B4" s="60" t="s">
        <v>636</v>
      </c>
      <c r="C4" s="6" t="s">
        <v>637</v>
      </c>
      <c r="D4" s="6" t="s">
        <v>638</v>
      </c>
      <c r="E4" s="7" t="s">
        <v>639</v>
      </c>
      <c r="F4" s="6" t="s">
        <v>640</v>
      </c>
      <c r="G4" s="6"/>
      <c r="H4" s="7" t="s">
        <v>641</v>
      </c>
      <c r="I4" s="6" t="s">
        <v>642</v>
      </c>
      <c r="J4" s="6" t="s">
        <v>643</v>
      </c>
      <c r="K4" s="6" t="s">
        <v>644</v>
      </c>
    </row>
    <row r="5" ht="22.5" customHeight="1" spans="1:11">
      <c r="A5" s="6"/>
      <c r="B5" s="61"/>
      <c r="C5" s="6"/>
      <c r="D5" s="6"/>
      <c r="E5" s="6"/>
      <c r="F5" s="6" t="s">
        <v>645</v>
      </c>
      <c r="G5" s="6" t="s">
        <v>646</v>
      </c>
      <c r="H5" s="6"/>
      <c r="I5" s="6"/>
      <c r="J5" s="6"/>
      <c r="K5" s="6"/>
    </row>
    <row r="6" ht="22.5" customHeight="1" spans="1:11">
      <c r="A6" s="9" t="s">
        <v>647</v>
      </c>
      <c r="B6" s="9"/>
      <c r="C6" s="9"/>
      <c r="D6" s="9"/>
      <c r="E6" s="9"/>
      <c r="F6" s="9"/>
      <c r="G6" s="9"/>
      <c r="H6" s="182"/>
      <c r="I6" s="9"/>
      <c r="J6" s="9"/>
      <c r="K6" s="9"/>
    </row>
    <row r="7" ht="22.5" customHeight="1" spans="1:11">
      <c r="A7" s="13" t="s">
        <v>861</v>
      </c>
      <c r="B7" s="26" t="s">
        <v>649</v>
      </c>
      <c r="C7" s="13" t="s">
        <v>650</v>
      </c>
      <c r="D7" s="14">
        <v>112102062.67</v>
      </c>
      <c r="E7" s="122"/>
      <c r="F7" s="16"/>
      <c r="G7" s="16"/>
      <c r="H7" s="17"/>
      <c r="I7" s="11"/>
      <c r="J7" s="11"/>
      <c r="K7" s="11"/>
    </row>
    <row r="8" ht="22.5" customHeight="1" spans="1:11">
      <c r="A8" s="13"/>
      <c r="B8" s="27"/>
      <c r="C8" s="13" t="s">
        <v>651</v>
      </c>
      <c r="D8" s="14">
        <v>112102062.67</v>
      </c>
      <c r="E8" s="15"/>
      <c r="F8" s="16"/>
      <c r="G8" s="16"/>
      <c r="H8" s="17"/>
      <c r="I8" s="11"/>
      <c r="J8" s="11"/>
      <c r="K8" s="11"/>
    </row>
    <row r="9" ht="22.5" customHeight="1" spans="1:11">
      <c r="A9" s="13"/>
      <c r="B9" s="28"/>
      <c r="C9" s="13" t="s">
        <v>652</v>
      </c>
      <c r="D9" s="14">
        <f>D7-D8</f>
        <v>0</v>
      </c>
      <c r="E9" s="15" t="s">
        <v>653</v>
      </c>
      <c r="F9" s="18">
        <v>0</v>
      </c>
      <c r="G9" s="18">
        <v>0</v>
      </c>
      <c r="H9" s="123" t="s">
        <v>654</v>
      </c>
      <c r="I9" s="109"/>
      <c r="J9" s="109"/>
      <c r="K9" s="109"/>
    </row>
    <row r="10" ht="22.5" customHeight="1" spans="1:11">
      <c r="A10" s="13" t="s">
        <v>655</v>
      </c>
      <c r="B10" s="26" t="s">
        <v>656</v>
      </c>
      <c r="C10" s="13" t="s">
        <v>657</v>
      </c>
      <c r="D10" s="14">
        <v>0</v>
      </c>
      <c r="E10" s="15"/>
      <c r="F10" s="18"/>
      <c r="G10" s="104"/>
      <c r="H10" s="41"/>
      <c r="I10" s="41"/>
      <c r="J10" s="41"/>
      <c r="K10" s="41"/>
    </row>
    <row r="11" ht="22.5" customHeight="1" spans="1:11">
      <c r="A11" s="13"/>
      <c r="B11" s="27"/>
      <c r="C11" s="13" t="s">
        <v>658</v>
      </c>
      <c r="D11" s="20">
        <v>0</v>
      </c>
      <c r="E11" s="15"/>
      <c r="F11" s="18"/>
      <c r="G11" s="104"/>
      <c r="H11" s="47"/>
      <c r="I11" s="41"/>
      <c r="J11" s="41"/>
      <c r="K11" s="41"/>
    </row>
    <row r="12" ht="22.5" customHeight="1" spans="1:11">
      <c r="A12" s="31"/>
      <c r="B12" s="125"/>
      <c r="C12" s="31" t="s">
        <v>652</v>
      </c>
      <c r="D12" s="14">
        <f>D11-D10</f>
        <v>0</v>
      </c>
      <c r="E12" s="33" t="s">
        <v>653</v>
      </c>
      <c r="F12" s="98">
        <v>0</v>
      </c>
      <c r="G12" s="98">
        <v>0</v>
      </c>
      <c r="H12" s="124" t="s">
        <v>654</v>
      </c>
      <c r="I12" s="82"/>
      <c r="J12" s="82"/>
      <c r="K12" s="82"/>
    </row>
    <row r="13" ht="22.5" customHeight="1" spans="1:11">
      <c r="A13" s="49" t="s">
        <v>659</v>
      </c>
      <c r="B13" s="152" t="s">
        <v>660</v>
      </c>
      <c r="C13" s="49" t="s">
        <v>661</v>
      </c>
      <c r="D13" s="20">
        <v>30130000</v>
      </c>
      <c r="E13" s="51"/>
      <c r="F13" s="107"/>
      <c r="G13" s="107"/>
      <c r="H13" s="153"/>
      <c r="I13" s="48"/>
      <c r="J13" s="48"/>
      <c r="K13" s="48"/>
    </row>
    <row r="14" ht="22.5" customHeight="1" spans="1:11">
      <c r="A14" s="13"/>
      <c r="B14" s="27"/>
      <c r="C14" s="13" t="s">
        <v>662</v>
      </c>
      <c r="D14" s="20">
        <v>30130000</v>
      </c>
      <c r="E14" s="15"/>
      <c r="F14" s="16"/>
      <c r="G14" s="16"/>
      <c r="H14" s="29"/>
      <c r="I14" s="11"/>
      <c r="J14" s="11"/>
      <c r="K14" s="11"/>
    </row>
    <row r="15" ht="22.5" customHeight="1" spans="1:11">
      <c r="A15" s="13"/>
      <c r="B15" s="28"/>
      <c r="C15" s="13" t="s">
        <v>652</v>
      </c>
      <c r="D15" s="14">
        <f>D13-D14</f>
        <v>0</v>
      </c>
      <c r="E15" s="15" t="s">
        <v>653</v>
      </c>
      <c r="F15" s="18">
        <v>0</v>
      </c>
      <c r="G15" s="18">
        <v>0</v>
      </c>
      <c r="H15" s="19" t="s">
        <v>654</v>
      </c>
      <c r="I15" s="25"/>
      <c r="J15" s="25"/>
      <c r="K15" s="25"/>
    </row>
    <row r="16" ht="22.5" customHeight="1" spans="1:11">
      <c r="A16" s="13" t="s">
        <v>862</v>
      </c>
      <c r="B16" s="26" t="s">
        <v>670</v>
      </c>
      <c r="C16" s="13" t="s">
        <v>661</v>
      </c>
      <c r="D16" s="14">
        <v>2452453.95</v>
      </c>
      <c r="E16" s="15"/>
      <c r="F16" s="16"/>
      <c r="G16" s="16"/>
      <c r="H16" s="29"/>
      <c r="I16" s="11"/>
      <c r="J16" s="11"/>
      <c r="K16" s="11"/>
    </row>
    <row r="17" ht="22.5" customHeight="1" spans="1:11">
      <c r="A17" s="13"/>
      <c r="B17" s="27"/>
      <c r="C17" s="13" t="s">
        <v>671</v>
      </c>
      <c r="D17" s="20">
        <v>2452453.95</v>
      </c>
      <c r="E17" s="15"/>
      <c r="F17" s="16"/>
      <c r="G17" s="16"/>
      <c r="H17" s="29"/>
      <c r="I17" s="11"/>
      <c r="J17" s="11"/>
      <c r="K17" s="11"/>
    </row>
    <row r="18" ht="22.5" customHeight="1" spans="1:11">
      <c r="A18" s="13"/>
      <c r="B18" s="28"/>
      <c r="C18" s="13" t="s">
        <v>652</v>
      </c>
      <c r="D18" s="14">
        <f>D16-D17</f>
        <v>0</v>
      </c>
      <c r="E18" s="15" t="s">
        <v>653</v>
      </c>
      <c r="F18" s="18">
        <v>0</v>
      </c>
      <c r="G18" s="18">
        <v>0</v>
      </c>
      <c r="H18" s="19" t="s">
        <v>654</v>
      </c>
      <c r="I18" s="25"/>
      <c r="J18" s="25"/>
      <c r="K18" s="25"/>
    </row>
    <row r="19" ht="22.5" customHeight="1" spans="1:11">
      <c r="A19" s="9" t="s">
        <v>676</v>
      </c>
      <c r="B19" s="9"/>
      <c r="C19" s="9"/>
      <c r="D19" s="9"/>
      <c r="E19" s="9"/>
      <c r="F19" s="9"/>
      <c r="G19" s="9"/>
      <c r="H19" s="182"/>
      <c r="I19" s="9"/>
      <c r="J19" s="9"/>
      <c r="K19" s="9"/>
    </row>
    <row r="20" ht="22.5" customHeight="1" spans="1:11">
      <c r="A20" s="13" t="s">
        <v>863</v>
      </c>
      <c r="B20" s="71" t="s">
        <v>736</v>
      </c>
      <c r="C20" s="13" t="s">
        <v>679</v>
      </c>
      <c r="D20" s="14">
        <v>20268700</v>
      </c>
      <c r="E20" s="15"/>
      <c r="F20" s="16"/>
      <c r="G20" s="16"/>
      <c r="H20" s="17"/>
      <c r="I20" s="11"/>
      <c r="J20" s="11"/>
      <c r="K20" s="11"/>
    </row>
    <row r="21" ht="22.5" customHeight="1" spans="1:11">
      <c r="A21" s="13"/>
      <c r="B21" s="72"/>
      <c r="C21" s="13" t="s">
        <v>661</v>
      </c>
      <c r="D21" s="14">
        <v>20268700</v>
      </c>
      <c r="E21" s="15"/>
      <c r="F21" s="16"/>
      <c r="G21" s="16"/>
      <c r="H21" s="17"/>
      <c r="I21" s="11"/>
      <c r="J21" s="11"/>
      <c r="K21" s="11"/>
    </row>
    <row r="22" ht="22.5" customHeight="1" spans="1:11">
      <c r="A22" s="13"/>
      <c r="B22" s="73"/>
      <c r="C22" s="13" t="s">
        <v>680</v>
      </c>
      <c r="D22" s="14">
        <f>IF(D20=0,0,D21/D20)*100</f>
        <v>100</v>
      </c>
      <c r="E22" s="15" t="s">
        <v>653</v>
      </c>
      <c r="F22" s="18">
        <v>95</v>
      </c>
      <c r="G22" s="18">
        <v>105</v>
      </c>
      <c r="H22" s="19" t="s">
        <v>654</v>
      </c>
      <c r="I22" s="25"/>
      <c r="J22" s="25"/>
      <c r="K22" s="25"/>
    </row>
    <row r="23" ht="22.5" customHeight="1" spans="1:11">
      <c r="A23" s="13" t="s">
        <v>681</v>
      </c>
      <c r="B23" s="71" t="s">
        <v>736</v>
      </c>
      <c r="C23" s="13" t="s">
        <v>679</v>
      </c>
      <c r="D23" s="14">
        <v>43120700</v>
      </c>
      <c r="E23" s="15"/>
      <c r="F23" s="16"/>
      <c r="G23" s="16"/>
      <c r="H23" s="17"/>
      <c r="I23" s="11"/>
      <c r="J23" s="11"/>
      <c r="K23" s="11"/>
    </row>
    <row r="24" ht="22.5" customHeight="1" spans="1:11">
      <c r="A24" s="13"/>
      <c r="B24" s="72"/>
      <c r="C24" s="13" t="s">
        <v>661</v>
      </c>
      <c r="D24" s="14">
        <v>43120700</v>
      </c>
      <c r="E24" s="15"/>
      <c r="F24" s="16"/>
      <c r="G24" s="16"/>
      <c r="H24" s="17"/>
      <c r="I24" s="11"/>
      <c r="J24" s="11"/>
      <c r="K24" s="11"/>
    </row>
    <row r="25" ht="22.5" customHeight="1" spans="1:11">
      <c r="A25" s="13"/>
      <c r="B25" s="73"/>
      <c r="C25" s="13" t="s">
        <v>680</v>
      </c>
      <c r="D25" s="14">
        <f>IF(D23=0,0,D24/D23)*100</f>
        <v>100</v>
      </c>
      <c r="E25" s="15" t="s">
        <v>653</v>
      </c>
      <c r="F25" s="18">
        <v>95</v>
      </c>
      <c r="G25" s="18">
        <v>105</v>
      </c>
      <c r="H25" s="19" t="s">
        <v>654</v>
      </c>
      <c r="I25" s="25"/>
      <c r="J25" s="25"/>
      <c r="K25" s="25"/>
    </row>
    <row r="26" ht="22.5" customHeight="1" spans="1:11">
      <c r="A26" s="13" t="s">
        <v>864</v>
      </c>
      <c r="B26" s="71" t="s">
        <v>736</v>
      </c>
      <c r="C26" s="13" t="s">
        <v>679</v>
      </c>
      <c r="D26" s="14">
        <v>40829106</v>
      </c>
      <c r="E26" s="15"/>
      <c r="F26" s="16"/>
      <c r="G26" s="16"/>
      <c r="H26" s="17"/>
      <c r="I26" s="11"/>
      <c r="J26" s="11"/>
      <c r="K26" s="11"/>
    </row>
    <row r="27" ht="22.5" customHeight="1" spans="1:11">
      <c r="A27" s="13"/>
      <c r="B27" s="72"/>
      <c r="C27" s="13" t="s">
        <v>661</v>
      </c>
      <c r="D27" s="14">
        <v>40829106</v>
      </c>
      <c r="E27" s="15"/>
      <c r="F27" s="16"/>
      <c r="G27" s="16"/>
      <c r="H27" s="17"/>
      <c r="I27" s="11"/>
      <c r="J27" s="11"/>
      <c r="K27" s="11"/>
    </row>
    <row r="28" ht="22.5" customHeight="1" spans="1:11">
      <c r="A28" s="13"/>
      <c r="B28" s="73"/>
      <c r="C28" s="13" t="s">
        <v>680</v>
      </c>
      <c r="D28" s="14">
        <f>IF(D26=0,0,D27/D26)*100</f>
        <v>100</v>
      </c>
      <c r="E28" s="15" t="s">
        <v>653</v>
      </c>
      <c r="F28" s="18">
        <v>95</v>
      </c>
      <c r="G28" s="18">
        <v>105</v>
      </c>
      <c r="H28" s="19" t="s">
        <v>654</v>
      </c>
      <c r="I28" s="25"/>
      <c r="J28" s="25"/>
      <c r="K28" s="25"/>
    </row>
    <row r="29" ht="22.5" customHeight="1" spans="1:11">
      <c r="A29" s="13" t="s">
        <v>865</v>
      </c>
      <c r="B29" s="71" t="s">
        <v>736</v>
      </c>
      <c r="C29" s="13" t="s">
        <v>679</v>
      </c>
      <c r="D29" s="14">
        <v>1843003</v>
      </c>
      <c r="E29" s="15"/>
      <c r="F29" s="16"/>
      <c r="G29" s="16"/>
      <c r="H29" s="17"/>
      <c r="I29" s="11"/>
      <c r="J29" s="11"/>
      <c r="K29" s="11"/>
    </row>
    <row r="30" ht="22.5" customHeight="1" spans="1:11">
      <c r="A30" s="13"/>
      <c r="B30" s="72"/>
      <c r="C30" s="13" t="s">
        <v>661</v>
      </c>
      <c r="D30" s="14">
        <v>1843003</v>
      </c>
      <c r="E30" s="15"/>
      <c r="F30" s="16"/>
      <c r="G30" s="16"/>
      <c r="H30" s="17"/>
      <c r="I30" s="11"/>
      <c r="J30" s="11"/>
      <c r="K30" s="11"/>
    </row>
    <row r="31" ht="22.5" customHeight="1" spans="1:11">
      <c r="A31" s="13"/>
      <c r="B31" s="73"/>
      <c r="C31" s="13" t="s">
        <v>680</v>
      </c>
      <c r="D31" s="14">
        <f>IF(D29=0,0,D30/D29)*100</f>
        <v>100</v>
      </c>
      <c r="E31" s="15" t="s">
        <v>653</v>
      </c>
      <c r="F31" s="18">
        <v>95</v>
      </c>
      <c r="G31" s="18">
        <v>105</v>
      </c>
      <c r="H31" s="19" t="s">
        <v>654</v>
      </c>
      <c r="I31" s="25"/>
      <c r="J31" s="25"/>
      <c r="K31" s="25"/>
    </row>
    <row r="32" ht="22.5" customHeight="1" spans="1:11">
      <c r="A32" s="13" t="s">
        <v>866</v>
      </c>
      <c r="B32" s="71" t="s">
        <v>736</v>
      </c>
      <c r="C32" s="13" t="s">
        <v>679</v>
      </c>
      <c r="D32" s="14">
        <v>476000</v>
      </c>
      <c r="E32" s="15"/>
      <c r="F32" s="16"/>
      <c r="G32" s="16"/>
      <c r="H32" s="17"/>
      <c r="I32" s="11"/>
      <c r="J32" s="11"/>
      <c r="K32" s="11"/>
    </row>
    <row r="33" ht="22.5" customHeight="1" spans="1:11">
      <c r="A33" s="13"/>
      <c r="B33" s="72"/>
      <c r="C33" s="13" t="s">
        <v>661</v>
      </c>
      <c r="D33" s="14">
        <v>476000</v>
      </c>
      <c r="E33" s="15"/>
      <c r="F33" s="16"/>
      <c r="G33" s="16"/>
      <c r="H33" s="17"/>
      <c r="I33" s="11"/>
      <c r="J33" s="11"/>
      <c r="K33" s="11"/>
    </row>
    <row r="34" ht="22.5" customHeight="1" spans="1:11">
      <c r="A34" s="13"/>
      <c r="B34" s="73"/>
      <c r="C34" s="13" t="s">
        <v>680</v>
      </c>
      <c r="D34" s="14">
        <f>IF(D32=0,0,D33/D32)*100</f>
        <v>100</v>
      </c>
      <c r="E34" s="15" t="s">
        <v>653</v>
      </c>
      <c r="F34" s="18">
        <v>95</v>
      </c>
      <c r="G34" s="18">
        <v>105</v>
      </c>
      <c r="H34" s="19" t="s">
        <v>654</v>
      </c>
      <c r="I34" s="25"/>
      <c r="J34" s="25"/>
      <c r="K34" s="25"/>
    </row>
    <row r="35" ht="22.5" customHeight="1" spans="1:11">
      <c r="A35" s="9" t="s">
        <v>684</v>
      </c>
      <c r="B35" s="9"/>
      <c r="C35" s="9"/>
      <c r="D35" s="9"/>
      <c r="E35" s="9"/>
      <c r="F35" s="9"/>
      <c r="G35" s="9"/>
      <c r="H35" s="182"/>
      <c r="I35" s="9"/>
      <c r="J35" s="9"/>
      <c r="K35" s="9"/>
    </row>
    <row r="36" ht="22.5" customHeight="1" spans="1:11">
      <c r="A36" s="13" t="s">
        <v>867</v>
      </c>
      <c r="B36" s="71" t="s">
        <v>736</v>
      </c>
      <c r="C36" s="13" t="s">
        <v>686</v>
      </c>
      <c r="D36" s="14">
        <v>14127894.12</v>
      </c>
      <c r="E36" s="15"/>
      <c r="F36" s="16"/>
      <c r="G36" s="16"/>
      <c r="H36" s="17"/>
      <c r="I36" s="11"/>
      <c r="J36" s="11"/>
      <c r="K36" s="11"/>
    </row>
    <row r="37" ht="22.5" customHeight="1" spans="1:11">
      <c r="A37" s="13"/>
      <c r="B37" s="72"/>
      <c r="C37" s="13" t="s">
        <v>661</v>
      </c>
      <c r="D37" s="14">
        <v>20268700</v>
      </c>
      <c r="E37" s="15"/>
      <c r="F37" s="16"/>
      <c r="G37" s="16"/>
      <c r="H37" s="17"/>
      <c r="I37" s="11"/>
      <c r="J37" s="11"/>
      <c r="K37" s="11"/>
    </row>
    <row r="38" ht="22.5" customHeight="1" spans="1:11">
      <c r="A38" s="13"/>
      <c r="B38" s="73"/>
      <c r="C38" s="13" t="s">
        <v>687</v>
      </c>
      <c r="D38" s="14">
        <f>IF(D37=0,0,D36/D37)*100</f>
        <v>69.7030106518918</v>
      </c>
      <c r="E38" s="15" t="s">
        <v>653</v>
      </c>
      <c r="F38" s="18">
        <v>65</v>
      </c>
      <c r="G38" s="18">
        <v>80</v>
      </c>
      <c r="H38" s="19" t="s">
        <v>654</v>
      </c>
      <c r="I38" s="25"/>
      <c r="J38" s="25"/>
      <c r="K38" s="25"/>
    </row>
    <row r="39" ht="22.5" customHeight="1" spans="1:11">
      <c r="A39" s="13" t="s">
        <v>688</v>
      </c>
      <c r="B39" s="71" t="s">
        <v>736</v>
      </c>
      <c r="C39" s="13" t="s">
        <v>686</v>
      </c>
      <c r="D39" s="14">
        <v>35139800</v>
      </c>
      <c r="E39" s="15"/>
      <c r="F39" s="16"/>
      <c r="G39" s="16"/>
      <c r="H39" s="17"/>
      <c r="I39" s="11"/>
      <c r="J39" s="11"/>
      <c r="K39" s="11"/>
    </row>
    <row r="40" ht="22.5" customHeight="1" spans="1:11">
      <c r="A40" s="13"/>
      <c r="B40" s="72"/>
      <c r="C40" s="13" t="s">
        <v>359</v>
      </c>
      <c r="D40" s="14">
        <v>43120700</v>
      </c>
      <c r="E40" s="15"/>
      <c r="F40" s="16"/>
      <c r="G40" s="16"/>
      <c r="H40" s="17"/>
      <c r="I40" s="11"/>
      <c r="J40" s="11"/>
      <c r="K40" s="11"/>
    </row>
    <row r="41" ht="22.5" customHeight="1" spans="1:11">
      <c r="A41" s="13"/>
      <c r="B41" s="73"/>
      <c r="C41" s="13" t="s">
        <v>687</v>
      </c>
      <c r="D41" s="14">
        <f>IF(D40=0,0,D39/D40)*100</f>
        <v>81.4917197540856</v>
      </c>
      <c r="E41" s="15" t="s">
        <v>653</v>
      </c>
      <c r="F41" s="18">
        <v>75</v>
      </c>
      <c r="G41" s="18">
        <v>100</v>
      </c>
      <c r="H41" s="19" t="s">
        <v>654</v>
      </c>
      <c r="I41" s="25"/>
      <c r="J41" s="25"/>
      <c r="K41" s="25"/>
    </row>
    <row r="42" ht="22.5" customHeight="1" spans="1:11">
      <c r="A42" s="13" t="s">
        <v>868</v>
      </c>
      <c r="B42" s="71" t="s">
        <v>736</v>
      </c>
      <c r="C42" s="13" t="s">
        <v>686</v>
      </c>
      <c r="D42" s="14">
        <v>29475646</v>
      </c>
      <c r="E42" s="15"/>
      <c r="F42" s="16"/>
      <c r="G42" s="16"/>
      <c r="H42" s="17"/>
      <c r="I42" s="11"/>
      <c r="J42" s="11"/>
      <c r="K42" s="11"/>
    </row>
    <row r="43" ht="22.5" customHeight="1" spans="1:11">
      <c r="A43" s="13"/>
      <c r="B43" s="72"/>
      <c r="C43" s="13" t="s">
        <v>661</v>
      </c>
      <c r="D43" s="14">
        <v>40829106</v>
      </c>
      <c r="E43" s="15"/>
      <c r="F43" s="16"/>
      <c r="G43" s="16"/>
      <c r="H43" s="17"/>
      <c r="I43" s="11"/>
      <c r="J43" s="11"/>
      <c r="K43" s="11"/>
    </row>
    <row r="44" ht="22.5" customHeight="1" spans="1:11">
      <c r="A44" s="13"/>
      <c r="B44" s="73"/>
      <c r="C44" s="13" t="s">
        <v>687</v>
      </c>
      <c r="D44" s="14">
        <f>IF(D43=0,0,D42/D43)*100</f>
        <v>72.1927293730115</v>
      </c>
      <c r="E44" s="15" t="s">
        <v>653</v>
      </c>
      <c r="F44" s="18">
        <v>65</v>
      </c>
      <c r="G44" s="18">
        <v>80</v>
      </c>
      <c r="H44" s="19" t="s">
        <v>654</v>
      </c>
      <c r="I44" s="25"/>
      <c r="J44" s="25"/>
      <c r="K44" s="25"/>
    </row>
    <row r="45" ht="22.5" customHeight="1" spans="1:11">
      <c r="A45" s="13" t="s">
        <v>869</v>
      </c>
      <c r="B45" s="71" t="s">
        <v>736</v>
      </c>
      <c r="C45" s="13" t="s">
        <v>686</v>
      </c>
      <c r="D45" s="14">
        <v>1442904.18</v>
      </c>
      <c r="E45" s="15"/>
      <c r="F45" s="16"/>
      <c r="G45" s="16"/>
      <c r="H45" s="17"/>
      <c r="I45" s="11"/>
      <c r="J45" s="11"/>
      <c r="K45" s="11"/>
    </row>
    <row r="46" ht="22.5" customHeight="1" spans="1:11">
      <c r="A46" s="13"/>
      <c r="B46" s="72"/>
      <c r="C46" s="13" t="s">
        <v>661</v>
      </c>
      <c r="D46" s="14">
        <v>1843003</v>
      </c>
      <c r="E46" s="15"/>
      <c r="F46" s="16"/>
      <c r="G46" s="16"/>
      <c r="H46" s="17"/>
      <c r="I46" s="11"/>
      <c r="J46" s="11"/>
      <c r="K46" s="11"/>
    </row>
    <row r="47" ht="22.5" customHeight="1" spans="1:11">
      <c r="A47" s="13"/>
      <c r="B47" s="73"/>
      <c r="C47" s="13" t="s">
        <v>687</v>
      </c>
      <c r="D47" s="14">
        <f>IF(D46=0,0,D45/D46)*100</f>
        <v>78.2909295318564</v>
      </c>
      <c r="E47" s="15" t="s">
        <v>653</v>
      </c>
      <c r="F47" s="18">
        <v>65</v>
      </c>
      <c r="G47" s="18">
        <v>80</v>
      </c>
      <c r="H47" s="19" t="s">
        <v>654</v>
      </c>
      <c r="I47" s="25"/>
      <c r="J47" s="25"/>
      <c r="K47" s="25"/>
    </row>
    <row r="48" ht="22.5" customHeight="1" spans="1:11">
      <c r="A48" s="13" t="s">
        <v>870</v>
      </c>
      <c r="B48" s="71" t="s">
        <v>736</v>
      </c>
      <c r="C48" s="13" t="s">
        <v>686</v>
      </c>
      <c r="D48" s="14">
        <v>364400</v>
      </c>
      <c r="E48" s="15"/>
      <c r="F48" s="16"/>
      <c r="G48" s="16"/>
      <c r="H48" s="17"/>
      <c r="I48" s="11"/>
      <c r="J48" s="11"/>
      <c r="K48" s="11"/>
    </row>
    <row r="49" ht="22.5" customHeight="1" spans="1:11">
      <c r="A49" s="13"/>
      <c r="B49" s="72"/>
      <c r="C49" s="13" t="s">
        <v>661</v>
      </c>
      <c r="D49" s="14">
        <v>476000</v>
      </c>
      <c r="E49" s="15"/>
      <c r="F49" s="16"/>
      <c r="G49" s="16"/>
      <c r="H49" s="17"/>
      <c r="I49" s="11"/>
      <c r="J49" s="11"/>
      <c r="K49" s="11"/>
    </row>
    <row r="50" ht="22.5" customHeight="1" spans="1:11">
      <c r="A50" s="13"/>
      <c r="B50" s="73"/>
      <c r="C50" s="13" t="s">
        <v>687</v>
      </c>
      <c r="D50" s="14">
        <f>IF(D49=0,0,D48/D49)*100</f>
        <v>76.5546218487395</v>
      </c>
      <c r="E50" s="15" t="s">
        <v>653</v>
      </c>
      <c r="F50" s="18">
        <v>65</v>
      </c>
      <c r="G50" s="18">
        <v>80</v>
      </c>
      <c r="H50" s="19" t="s">
        <v>654</v>
      </c>
      <c r="I50" s="25"/>
      <c r="J50" s="25"/>
      <c r="K50" s="25"/>
    </row>
    <row r="51" ht="22.5" customHeight="1" spans="1:11">
      <c r="A51" s="13" t="s">
        <v>871</v>
      </c>
      <c r="B51" s="26" t="s">
        <v>872</v>
      </c>
      <c r="C51" s="13" t="s">
        <v>686</v>
      </c>
      <c r="D51" s="20">
        <v>94925</v>
      </c>
      <c r="E51" s="15"/>
      <c r="F51" s="16"/>
      <c r="G51" s="16"/>
      <c r="H51" s="17"/>
      <c r="I51" s="11"/>
      <c r="J51" s="11"/>
      <c r="K51" s="11"/>
    </row>
    <row r="52" ht="22.5" customHeight="1" spans="1:11">
      <c r="A52" s="13"/>
      <c r="B52" s="27"/>
      <c r="C52" s="13" t="s">
        <v>661</v>
      </c>
      <c r="D52" s="14">
        <v>105362</v>
      </c>
      <c r="E52" s="15"/>
      <c r="F52" s="16"/>
      <c r="G52" s="16"/>
      <c r="H52" s="17"/>
      <c r="I52" s="11"/>
      <c r="J52" s="11"/>
      <c r="K52" s="11"/>
    </row>
    <row r="53" ht="25.5" customHeight="1" spans="1:11">
      <c r="A53" s="13"/>
      <c r="B53" s="125"/>
      <c r="C53" s="13" t="s">
        <v>687</v>
      </c>
      <c r="D53" s="14">
        <f>IF(D52=0,0,D51/D52)*100</f>
        <v>90.0941515916554</v>
      </c>
      <c r="E53" s="15" t="s">
        <v>653</v>
      </c>
      <c r="F53" s="18">
        <v>90</v>
      </c>
      <c r="G53" s="18">
        <v>100</v>
      </c>
      <c r="H53" s="123" t="s">
        <v>654</v>
      </c>
      <c r="I53" s="109"/>
      <c r="J53" s="109"/>
      <c r="K53" s="109"/>
    </row>
    <row r="54" ht="22.5" customHeight="1" spans="1:11">
      <c r="A54" s="127" t="s">
        <v>873</v>
      </c>
      <c r="B54" s="194" t="s">
        <v>874</v>
      </c>
      <c r="C54" s="13" t="s">
        <v>686</v>
      </c>
      <c r="D54" s="118">
        <v>26253</v>
      </c>
      <c r="E54" s="15"/>
      <c r="F54" s="16"/>
      <c r="G54" s="175"/>
      <c r="H54" s="41"/>
      <c r="I54" s="41"/>
      <c r="J54" s="41"/>
      <c r="K54" s="41"/>
    </row>
    <row r="55" ht="22.5" customHeight="1" spans="1:11">
      <c r="A55" s="127"/>
      <c r="B55" s="195"/>
      <c r="C55" s="13" t="s">
        <v>661</v>
      </c>
      <c r="D55" s="118">
        <v>31032</v>
      </c>
      <c r="E55" s="15"/>
      <c r="F55" s="16"/>
      <c r="G55" s="175"/>
      <c r="H55" s="47"/>
      <c r="I55" s="47"/>
      <c r="J55" s="47"/>
      <c r="K55" s="47"/>
    </row>
    <row r="56" ht="22.5" customHeight="1" spans="1:11">
      <c r="A56" s="130"/>
      <c r="B56" s="195"/>
      <c r="C56" s="31" t="s">
        <v>687</v>
      </c>
      <c r="D56" s="32">
        <f>IF(D55=0,0,D54/D55)*100</f>
        <v>84.5997679814385</v>
      </c>
      <c r="E56" s="33" t="s">
        <v>653</v>
      </c>
      <c r="F56" s="98">
        <v>90</v>
      </c>
      <c r="G56" s="98">
        <v>100</v>
      </c>
      <c r="H56" s="123" t="s">
        <v>875</v>
      </c>
      <c r="I56" s="109" t="s">
        <v>876</v>
      </c>
      <c r="J56" s="109"/>
      <c r="K56" s="109"/>
    </row>
    <row r="57" ht="22.5" customHeight="1" spans="1:11">
      <c r="A57" s="49" t="s">
        <v>877</v>
      </c>
      <c r="B57" s="152" t="s">
        <v>878</v>
      </c>
      <c r="C57" s="49" t="s">
        <v>686</v>
      </c>
      <c r="D57" s="50">
        <v>22676</v>
      </c>
      <c r="E57" s="51"/>
      <c r="F57" s="107"/>
      <c r="G57" s="107"/>
      <c r="H57" s="108"/>
      <c r="I57" s="48"/>
      <c r="J57" s="48"/>
      <c r="K57" s="48"/>
    </row>
    <row r="58" ht="22.5" customHeight="1" spans="1:11">
      <c r="A58" s="13"/>
      <c r="B58" s="27"/>
      <c r="C58" s="13" t="s">
        <v>661</v>
      </c>
      <c r="D58" s="14">
        <v>24943</v>
      </c>
      <c r="E58" s="15"/>
      <c r="F58" s="16"/>
      <c r="G58" s="16"/>
      <c r="H58" s="17"/>
      <c r="I58" s="11"/>
      <c r="J58" s="11"/>
      <c r="K58" s="11"/>
    </row>
    <row r="59" ht="22.5" customHeight="1" spans="1:11">
      <c r="A59" s="13"/>
      <c r="B59" s="28"/>
      <c r="C59" s="13" t="s">
        <v>687</v>
      </c>
      <c r="D59" s="14">
        <f>IF(D58=0,0,D57/D58)*100</f>
        <v>90.9112777131861</v>
      </c>
      <c r="E59" s="15" t="s">
        <v>653</v>
      </c>
      <c r="F59" s="18">
        <v>90</v>
      </c>
      <c r="G59" s="18">
        <v>100</v>
      </c>
      <c r="H59" s="19" t="s">
        <v>654</v>
      </c>
      <c r="I59" s="25"/>
      <c r="J59" s="25"/>
      <c r="K59" s="25"/>
    </row>
    <row r="60" ht="22.5" customHeight="1" spans="1:11">
      <c r="A60" s="9" t="s">
        <v>702</v>
      </c>
      <c r="B60" s="9"/>
      <c r="C60" s="9"/>
      <c r="D60" s="9"/>
      <c r="E60" s="9"/>
      <c r="F60" s="9"/>
      <c r="G60" s="9"/>
      <c r="H60" s="182"/>
      <c r="I60" s="9"/>
      <c r="J60" s="9"/>
      <c r="K60" s="9"/>
    </row>
    <row r="61" ht="22.5" customHeight="1" spans="1:11">
      <c r="A61" s="13" t="s">
        <v>879</v>
      </c>
      <c r="B61" s="71" t="s">
        <v>736</v>
      </c>
      <c r="C61" s="13" t="s">
        <v>705</v>
      </c>
      <c r="D61" s="14">
        <v>15087350</v>
      </c>
      <c r="E61" s="15"/>
      <c r="F61" s="16"/>
      <c r="G61" s="16"/>
      <c r="H61" s="17"/>
      <c r="I61" s="11"/>
      <c r="J61" s="11"/>
      <c r="K61" s="11"/>
    </row>
    <row r="62" ht="22.5" customHeight="1" spans="1:11">
      <c r="A62" s="13"/>
      <c r="B62" s="72"/>
      <c r="C62" s="13" t="s">
        <v>661</v>
      </c>
      <c r="D62" s="14">
        <v>20268700</v>
      </c>
      <c r="E62" s="15"/>
      <c r="F62" s="16"/>
      <c r="G62" s="16"/>
      <c r="H62" s="17"/>
      <c r="I62" s="11"/>
      <c r="J62" s="11"/>
      <c r="K62" s="11"/>
    </row>
    <row r="63" ht="22.5" customHeight="1" spans="1:11">
      <c r="A63" s="13"/>
      <c r="B63" s="73"/>
      <c r="C63" s="13" t="s">
        <v>706</v>
      </c>
      <c r="D63" s="14">
        <f>IF(D61=0,0,D62/D61-1)*100</f>
        <v>34.3423464027811</v>
      </c>
      <c r="E63" s="15" t="s">
        <v>653</v>
      </c>
      <c r="F63" s="18">
        <v>0</v>
      </c>
      <c r="G63" s="18">
        <v>30</v>
      </c>
      <c r="H63" s="19" t="s">
        <v>875</v>
      </c>
      <c r="I63" s="25" t="s">
        <v>880</v>
      </c>
      <c r="J63" s="25"/>
      <c r="K63" s="25"/>
    </row>
    <row r="64" ht="22.5" customHeight="1" spans="1:11">
      <c r="A64" s="13" t="s">
        <v>710</v>
      </c>
      <c r="B64" s="71" t="s">
        <v>736</v>
      </c>
      <c r="C64" s="13" t="s">
        <v>705</v>
      </c>
      <c r="D64" s="14">
        <v>40483222.6</v>
      </c>
      <c r="E64" s="15"/>
      <c r="F64" s="16"/>
      <c r="G64" s="16"/>
      <c r="H64" s="17"/>
      <c r="I64" s="11"/>
      <c r="J64" s="11"/>
      <c r="K64" s="11"/>
    </row>
    <row r="65" ht="22.5" customHeight="1" spans="1:11">
      <c r="A65" s="13"/>
      <c r="B65" s="72"/>
      <c r="C65" s="13" t="s">
        <v>661</v>
      </c>
      <c r="D65" s="14">
        <v>43120700</v>
      </c>
      <c r="E65" s="15"/>
      <c r="F65" s="16"/>
      <c r="G65" s="16"/>
      <c r="H65" s="17"/>
      <c r="I65" s="11"/>
      <c r="J65" s="11"/>
      <c r="K65" s="11"/>
    </row>
    <row r="66" ht="22.5" customHeight="1" spans="1:11">
      <c r="A66" s="13"/>
      <c r="B66" s="73"/>
      <c r="C66" s="13" t="s">
        <v>706</v>
      </c>
      <c r="D66" s="14">
        <f>IF(D64=0,0,D65/D64-1)*100</f>
        <v>6.51498875487249</v>
      </c>
      <c r="E66" s="15" t="s">
        <v>653</v>
      </c>
      <c r="F66" s="18">
        <v>0</v>
      </c>
      <c r="G66" s="18">
        <v>30</v>
      </c>
      <c r="H66" s="19" t="s">
        <v>654</v>
      </c>
      <c r="I66" s="25"/>
      <c r="J66" s="25"/>
      <c r="K66" s="25"/>
    </row>
    <row r="67" ht="22.5" customHeight="1" spans="1:11">
      <c r="A67" s="13" t="s">
        <v>881</v>
      </c>
      <c r="B67" s="71" t="s">
        <v>736</v>
      </c>
      <c r="C67" s="13" t="s">
        <v>705</v>
      </c>
      <c r="D67" s="14">
        <v>38500836</v>
      </c>
      <c r="E67" s="15"/>
      <c r="F67" s="16"/>
      <c r="G67" s="16"/>
      <c r="H67" s="17"/>
      <c r="I67" s="11"/>
      <c r="J67" s="11"/>
      <c r="K67" s="11"/>
    </row>
    <row r="68" ht="22.5" customHeight="1" spans="1:11">
      <c r="A68" s="13"/>
      <c r="B68" s="72"/>
      <c r="C68" s="13" t="s">
        <v>661</v>
      </c>
      <c r="D68" s="14">
        <v>40829106</v>
      </c>
      <c r="E68" s="15"/>
      <c r="F68" s="16"/>
      <c r="G68" s="16"/>
      <c r="H68" s="17"/>
      <c r="I68" s="11"/>
      <c r="J68" s="11"/>
      <c r="K68" s="11"/>
    </row>
    <row r="69" ht="22.5" customHeight="1" spans="1:11">
      <c r="A69" s="13"/>
      <c r="B69" s="73"/>
      <c r="C69" s="13" t="s">
        <v>706</v>
      </c>
      <c r="D69" s="14">
        <f>IF(D67=0,0,D68/D67-1)*100</f>
        <v>6.04732323215007</v>
      </c>
      <c r="E69" s="15" t="s">
        <v>653</v>
      </c>
      <c r="F69" s="18">
        <v>0</v>
      </c>
      <c r="G69" s="18">
        <v>20</v>
      </c>
      <c r="H69" s="19" t="s">
        <v>654</v>
      </c>
      <c r="I69" s="25"/>
      <c r="J69" s="25"/>
      <c r="K69" s="25"/>
    </row>
    <row r="70" ht="22.5" customHeight="1" spans="1:11">
      <c r="A70" s="13" t="s">
        <v>882</v>
      </c>
      <c r="B70" s="71" t="s">
        <v>736</v>
      </c>
      <c r="C70" s="13" t="s">
        <v>705</v>
      </c>
      <c r="D70" s="14">
        <v>1536692.12</v>
      </c>
      <c r="E70" s="15"/>
      <c r="F70" s="16"/>
      <c r="G70" s="16"/>
      <c r="H70" s="17"/>
      <c r="I70" s="11"/>
      <c r="J70" s="11"/>
      <c r="K70" s="11"/>
    </row>
    <row r="71" ht="22.5" customHeight="1" spans="1:11">
      <c r="A71" s="13"/>
      <c r="B71" s="72"/>
      <c r="C71" s="13" t="s">
        <v>661</v>
      </c>
      <c r="D71" s="14">
        <v>1843003</v>
      </c>
      <c r="E71" s="15"/>
      <c r="F71" s="16"/>
      <c r="G71" s="16"/>
      <c r="H71" s="17"/>
      <c r="I71" s="11"/>
      <c r="J71" s="11"/>
      <c r="K71" s="11"/>
    </row>
    <row r="72" ht="22.5" customHeight="1" spans="1:11">
      <c r="A72" s="13"/>
      <c r="B72" s="73"/>
      <c r="C72" s="13" t="s">
        <v>706</v>
      </c>
      <c r="D72" s="14">
        <f>IF(D70=0,0,D71/D70-1)*100</f>
        <v>19.9331327344868</v>
      </c>
      <c r="E72" s="15" t="s">
        <v>653</v>
      </c>
      <c r="F72" s="18">
        <v>0</v>
      </c>
      <c r="G72" s="18">
        <v>20</v>
      </c>
      <c r="H72" s="19" t="s">
        <v>654</v>
      </c>
      <c r="I72" s="25"/>
      <c r="J72" s="25"/>
      <c r="K72" s="25"/>
    </row>
    <row r="73" ht="22.5" customHeight="1" spans="1:11">
      <c r="A73" s="13" t="s">
        <v>883</v>
      </c>
      <c r="B73" s="71" t="s">
        <v>736</v>
      </c>
      <c r="C73" s="13" t="s">
        <v>705</v>
      </c>
      <c r="D73" s="14">
        <v>435000</v>
      </c>
      <c r="E73" s="15"/>
      <c r="F73" s="16"/>
      <c r="G73" s="16"/>
      <c r="H73" s="17"/>
      <c r="I73" s="11"/>
      <c r="J73" s="11"/>
      <c r="K73" s="11"/>
    </row>
    <row r="74" ht="22.5" customHeight="1" spans="1:11">
      <c r="A74" s="13"/>
      <c r="B74" s="72"/>
      <c r="C74" s="13" t="s">
        <v>661</v>
      </c>
      <c r="D74" s="14">
        <v>476000</v>
      </c>
      <c r="E74" s="15"/>
      <c r="F74" s="16"/>
      <c r="G74" s="16"/>
      <c r="H74" s="17"/>
      <c r="I74" s="11"/>
      <c r="J74" s="11"/>
      <c r="K74" s="11"/>
    </row>
    <row r="75" ht="22.5" customHeight="1" spans="1:11">
      <c r="A75" s="13"/>
      <c r="B75" s="73"/>
      <c r="C75" s="13" t="s">
        <v>706</v>
      </c>
      <c r="D75" s="14">
        <f>IF(D73=0,0,D74/D73-1)*100</f>
        <v>9.42528735632184</v>
      </c>
      <c r="E75" s="15" t="s">
        <v>653</v>
      </c>
      <c r="F75" s="18">
        <v>-10</v>
      </c>
      <c r="G75" s="18">
        <v>20</v>
      </c>
      <c r="H75" s="19" t="s">
        <v>654</v>
      </c>
      <c r="I75" s="25"/>
      <c r="J75" s="25"/>
      <c r="K75" s="25"/>
    </row>
    <row r="76" ht="22.5" customHeight="1" spans="1:11">
      <c r="A76" s="13" t="s">
        <v>884</v>
      </c>
      <c r="B76" s="26" t="s">
        <v>872</v>
      </c>
      <c r="C76" s="13" t="s">
        <v>705</v>
      </c>
      <c r="D76" s="20">
        <v>103047</v>
      </c>
      <c r="E76" s="15"/>
      <c r="F76" s="16"/>
      <c r="G76" s="16"/>
      <c r="H76" s="17"/>
      <c r="I76" s="11"/>
      <c r="J76" s="11"/>
      <c r="K76" s="11"/>
    </row>
    <row r="77" ht="22.5" customHeight="1" spans="1:11">
      <c r="A77" s="13"/>
      <c r="B77" s="27"/>
      <c r="C77" s="13" t="s">
        <v>661</v>
      </c>
      <c r="D77" s="14">
        <v>105362</v>
      </c>
      <c r="E77" s="15"/>
      <c r="F77" s="16"/>
      <c r="G77" s="16"/>
      <c r="H77" s="17"/>
      <c r="I77" s="11"/>
      <c r="J77" s="11"/>
      <c r="K77" s="11"/>
    </row>
    <row r="78" ht="22.5" customHeight="1" spans="1:11">
      <c r="A78" s="13"/>
      <c r="B78" s="28"/>
      <c r="C78" s="13" t="s">
        <v>706</v>
      </c>
      <c r="D78" s="14">
        <f>IF(D76=0,0,D77/D76-1)*100</f>
        <v>2.24654769182995</v>
      </c>
      <c r="E78" s="15" t="s">
        <v>653</v>
      </c>
      <c r="F78" s="18">
        <v>0</v>
      </c>
      <c r="G78" s="18">
        <v>10</v>
      </c>
      <c r="H78" s="123" t="s">
        <v>654</v>
      </c>
      <c r="I78" s="109"/>
      <c r="J78" s="109"/>
      <c r="K78" s="109"/>
    </row>
    <row r="79" ht="22.5" customHeight="1" spans="1:11">
      <c r="A79" s="13" t="s">
        <v>885</v>
      </c>
      <c r="B79" s="26" t="s">
        <v>874</v>
      </c>
      <c r="C79" s="13" t="s">
        <v>705</v>
      </c>
      <c r="D79" s="118">
        <v>26799</v>
      </c>
      <c r="E79" s="15"/>
      <c r="F79" s="16"/>
      <c r="G79" s="175"/>
      <c r="H79" s="41"/>
      <c r="I79" s="41"/>
      <c r="J79" s="41"/>
      <c r="K79" s="41"/>
    </row>
    <row r="80" ht="22.5" customHeight="1" spans="1:11">
      <c r="A80" s="13"/>
      <c r="B80" s="27"/>
      <c r="C80" s="13" t="s">
        <v>661</v>
      </c>
      <c r="D80" s="118">
        <v>31032</v>
      </c>
      <c r="E80" s="15"/>
      <c r="F80" s="16"/>
      <c r="G80" s="175"/>
      <c r="H80" s="47"/>
      <c r="I80" s="41"/>
      <c r="J80" s="41"/>
      <c r="K80" s="41"/>
    </row>
    <row r="81" ht="22.5" customHeight="1" spans="1:11">
      <c r="A81" s="31"/>
      <c r="B81" s="125"/>
      <c r="C81" s="31" t="s">
        <v>706</v>
      </c>
      <c r="D81" s="32">
        <f>IF(D79=0,0,D80/D79-1)*100</f>
        <v>15.7953654987126</v>
      </c>
      <c r="E81" s="33" t="s">
        <v>653</v>
      </c>
      <c r="F81" s="98">
        <v>0</v>
      </c>
      <c r="G81" s="98">
        <v>10</v>
      </c>
      <c r="H81" s="124" t="s">
        <v>875</v>
      </c>
      <c r="I81" s="82" t="s">
        <v>886</v>
      </c>
      <c r="J81" s="82"/>
      <c r="K81" s="82"/>
    </row>
    <row r="82" ht="22.5" customHeight="1" spans="1:11">
      <c r="A82" s="49" t="s">
        <v>887</v>
      </c>
      <c r="B82" s="152" t="s">
        <v>878</v>
      </c>
      <c r="C82" s="49" t="s">
        <v>705</v>
      </c>
      <c r="D82" s="50">
        <v>24643</v>
      </c>
      <c r="E82" s="51"/>
      <c r="F82" s="107"/>
      <c r="G82" s="107"/>
      <c r="H82" s="108"/>
      <c r="I82" s="48"/>
      <c r="J82" s="48"/>
      <c r="K82" s="48"/>
    </row>
    <row r="83" ht="22.5" customHeight="1" spans="1:11">
      <c r="A83" s="13"/>
      <c r="B83" s="27"/>
      <c r="C83" s="13" t="s">
        <v>661</v>
      </c>
      <c r="D83" s="14">
        <v>24943</v>
      </c>
      <c r="E83" s="15"/>
      <c r="F83" s="16"/>
      <c r="G83" s="16"/>
      <c r="H83" s="17"/>
      <c r="I83" s="11"/>
      <c r="J83" s="11"/>
      <c r="K83" s="11"/>
    </row>
    <row r="84" ht="22.5" customHeight="1" spans="1:11">
      <c r="A84" s="13"/>
      <c r="B84" s="28"/>
      <c r="C84" s="13" t="s">
        <v>706</v>
      </c>
      <c r="D84" s="14">
        <f>IF(D82=0,0,D83/D82-1)*100</f>
        <v>1.21738424704785</v>
      </c>
      <c r="E84" s="15" t="s">
        <v>653</v>
      </c>
      <c r="F84" s="18">
        <v>0</v>
      </c>
      <c r="G84" s="18">
        <v>10</v>
      </c>
      <c r="H84" s="19" t="s">
        <v>654</v>
      </c>
      <c r="I84" s="25"/>
      <c r="J84" s="25"/>
      <c r="K84" s="25"/>
    </row>
    <row r="85" ht="22.5" customHeight="1" spans="1:11">
      <c r="A85" s="155"/>
      <c r="B85" s="155"/>
      <c r="C85" s="155"/>
      <c r="D85" s="156"/>
      <c r="E85" s="155"/>
      <c r="F85" s="155"/>
      <c r="G85" s="157"/>
      <c r="H85" s="158"/>
      <c r="I85" s="157"/>
      <c r="J85" s="157"/>
      <c r="K85" s="157"/>
    </row>
  </sheetData>
  <mergeCells count="67">
    <mergeCell ref="A1:K1"/>
    <mergeCell ref="A2:K2"/>
    <mergeCell ref="F4:G4"/>
    <mergeCell ref="A6:I6"/>
    <mergeCell ref="A19:I19"/>
    <mergeCell ref="A35:I35"/>
    <mergeCell ref="A60:I60"/>
    <mergeCell ref="A85:I85"/>
    <mergeCell ref="A4:A5"/>
    <mergeCell ref="A7:A9"/>
    <mergeCell ref="A10:A12"/>
    <mergeCell ref="A13:A15"/>
    <mergeCell ref="A16:A18"/>
    <mergeCell ref="A20:A22"/>
    <mergeCell ref="A23:A25"/>
    <mergeCell ref="A26:A28"/>
    <mergeCell ref="A29:A31"/>
    <mergeCell ref="A32:A34"/>
    <mergeCell ref="A36:A38"/>
    <mergeCell ref="A39:A41"/>
    <mergeCell ref="A42:A44"/>
    <mergeCell ref="A45:A47"/>
    <mergeCell ref="A48:A50"/>
    <mergeCell ref="A51:A53"/>
    <mergeCell ref="A54:A56"/>
    <mergeCell ref="A57:A59"/>
    <mergeCell ref="A61:A63"/>
    <mergeCell ref="A64:A66"/>
    <mergeCell ref="A67:A69"/>
    <mergeCell ref="A70:A72"/>
    <mergeCell ref="A73:A75"/>
    <mergeCell ref="A76:A78"/>
    <mergeCell ref="A79:A81"/>
    <mergeCell ref="A82:A84"/>
    <mergeCell ref="B4:B5"/>
    <mergeCell ref="B7:B9"/>
    <mergeCell ref="B10:B12"/>
    <mergeCell ref="B13:B15"/>
    <mergeCell ref="B16:B18"/>
    <mergeCell ref="B20:B22"/>
    <mergeCell ref="B23:B25"/>
    <mergeCell ref="B26:B28"/>
    <mergeCell ref="B29:B31"/>
    <mergeCell ref="B32:B34"/>
    <mergeCell ref="B36:B38"/>
    <mergeCell ref="B39:B41"/>
    <mergeCell ref="B42:B44"/>
    <mergeCell ref="B45:B47"/>
    <mergeCell ref="B48:B50"/>
    <mergeCell ref="B51:B53"/>
    <mergeCell ref="B54:B56"/>
    <mergeCell ref="B57:B59"/>
    <mergeCell ref="B61:B63"/>
    <mergeCell ref="B64:B66"/>
    <mergeCell ref="B67:B69"/>
    <mergeCell ref="B70:B72"/>
    <mergeCell ref="B73:B75"/>
    <mergeCell ref="B76:B78"/>
    <mergeCell ref="B79:B81"/>
    <mergeCell ref="B82:B84"/>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9"/>
  <sheetViews>
    <sheetView zoomScalePageLayoutView="60" workbookViewId="0">
      <pane topLeftCell="F61" activePane="bottomRight" state="frozen"/>
      <selection activeCell="A1" sqref="A1:K1"/>
    </sheetView>
  </sheetViews>
  <sheetFormatPr defaultColWidth="8" defaultRowHeight="13.5"/>
  <cols>
    <col min="1" max="1" width="23.0916666666667" style="1"/>
    <col min="2" max="2" width="18.5" style="1"/>
    <col min="3" max="3" width="26.5333333333333" style="1"/>
    <col min="4" max="4" width="28.5333333333333" style="1"/>
    <col min="5" max="5" width="5.73333333333333" style="1"/>
    <col min="6" max="6" width="10.325" style="1"/>
    <col min="7" max="7" width="13.05" style="1"/>
    <col min="8" max="8" width="7.025" style="1"/>
    <col min="9" max="11" width="30.4" style="1"/>
  </cols>
  <sheetData>
    <row r="1" ht="41.25" customHeight="1" spans="1:11">
      <c r="A1" s="2" t="s">
        <v>888</v>
      </c>
      <c r="B1" s="2"/>
      <c r="C1" s="2"/>
      <c r="D1" s="2"/>
      <c r="E1" s="2"/>
      <c r="F1" s="2"/>
      <c r="G1" s="2"/>
      <c r="H1" s="180"/>
      <c r="I1" s="2"/>
      <c r="J1" s="2"/>
      <c r="K1" s="2"/>
    </row>
    <row r="2" ht="16.5" customHeight="1" spans="1:11">
      <c r="A2" s="3"/>
      <c r="B2" s="3"/>
      <c r="C2" s="3"/>
      <c r="D2" s="3"/>
      <c r="E2" s="3"/>
      <c r="F2" s="3"/>
      <c r="G2" s="3"/>
      <c r="H2" s="180"/>
      <c r="I2" s="23"/>
      <c r="J2" s="23"/>
      <c r="K2" s="23" t="s">
        <v>889</v>
      </c>
    </row>
    <row r="3" ht="16.5" customHeight="1" spans="1:11">
      <c r="A3" s="4" t="s">
        <v>49</v>
      </c>
      <c r="B3" s="5"/>
      <c r="C3" s="5"/>
      <c r="D3" s="5"/>
      <c r="E3" s="5"/>
      <c r="F3" s="5"/>
      <c r="G3" s="5"/>
      <c r="H3" s="181"/>
      <c r="I3" s="24"/>
      <c r="J3" s="24"/>
      <c r="K3" s="24" t="s">
        <v>729</v>
      </c>
    </row>
    <row r="4" ht="24" customHeight="1" spans="1:11">
      <c r="A4" s="6" t="s">
        <v>354</v>
      </c>
      <c r="B4" s="6" t="s">
        <v>636</v>
      </c>
      <c r="C4" s="6" t="s">
        <v>637</v>
      </c>
      <c r="D4" s="6" t="s">
        <v>638</v>
      </c>
      <c r="E4" s="7" t="s">
        <v>639</v>
      </c>
      <c r="F4" s="6" t="s">
        <v>640</v>
      </c>
      <c r="G4" s="6"/>
      <c r="H4" s="7" t="s">
        <v>641</v>
      </c>
      <c r="I4" s="6" t="s">
        <v>642</v>
      </c>
      <c r="J4" s="6" t="s">
        <v>643</v>
      </c>
      <c r="K4" s="6" t="s">
        <v>644</v>
      </c>
    </row>
    <row r="5" ht="24" customHeight="1" spans="1:11">
      <c r="A5" s="6"/>
      <c r="B5" s="6"/>
      <c r="C5" s="6"/>
      <c r="D5" s="6"/>
      <c r="E5" s="6"/>
      <c r="F5" s="6" t="s">
        <v>645</v>
      </c>
      <c r="G5" s="6" t="s">
        <v>646</v>
      </c>
      <c r="H5" s="6"/>
      <c r="I5" s="6"/>
      <c r="J5" s="6"/>
      <c r="K5" s="6"/>
    </row>
    <row r="6" ht="24" customHeight="1" spans="1:11">
      <c r="A6" s="8" t="s">
        <v>890</v>
      </c>
      <c r="B6" s="8"/>
      <c r="C6" s="9"/>
      <c r="D6" s="9"/>
      <c r="E6" s="9"/>
      <c r="F6" s="9"/>
      <c r="G6" s="9"/>
      <c r="H6" s="182"/>
      <c r="I6" s="9"/>
      <c r="J6" s="9"/>
      <c r="K6" s="9"/>
    </row>
    <row r="7" ht="24" customHeight="1" spans="1:11">
      <c r="A7" s="11" t="s">
        <v>891</v>
      </c>
      <c r="B7" s="12" t="s">
        <v>732</v>
      </c>
      <c r="C7" s="13" t="s">
        <v>661</v>
      </c>
      <c r="D7" s="14">
        <v>66805085.95</v>
      </c>
      <c r="E7" s="15"/>
      <c r="F7" s="16"/>
      <c r="G7" s="16"/>
      <c r="H7" s="17"/>
      <c r="I7" s="11"/>
      <c r="J7" s="11"/>
      <c r="K7" s="11"/>
    </row>
    <row r="8" ht="24" customHeight="1" spans="1:11">
      <c r="A8" s="11"/>
      <c r="B8" s="12"/>
      <c r="C8" s="13" t="s">
        <v>80</v>
      </c>
      <c r="D8" s="14">
        <v>71992852.95</v>
      </c>
      <c r="E8" s="15"/>
      <c r="F8" s="16"/>
      <c r="G8" s="16"/>
      <c r="H8" s="17"/>
      <c r="I8" s="11"/>
      <c r="J8" s="11"/>
      <c r="K8" s="11"/>
    </row>
    <row r="9" ht="24" customHeight="1" spans="1:11">
      <c r="A9" s="11"/>
      <c r="B9" s="12"/>
      <c r="C9" s="13" t="s">
        <v>733</v>
      </c>
      <c r="D9" s="14">
        <f>D8-D7</f>
        <v>5187767</v>
      </c>
      <c r="E9" s="15"/>
      <c r="F9" s="16"/>
      <c r="G9" s="16"/>
      <c r="H9" s="17"/>
      <c r="I9" s="11"/>
      <c r="J9" s="11"/>
      <c r="K9" s="11"/>
    </row>
    <row r="10" ht="24" customHeight="1" spans="1:11">
      <c r="A10" s="11"/>
      <c r="B10" s="12"/>
      <c r="C10" s="13" t="s">
        <v>734</v>
      </c>
      <c r="D10" s="14">
        <f>IF(D7=0,0,D9/D7*100)</f>
        <v>7.76552701972835</v>
      </c>
      <c r="E10" s="15" t="s">
        <v>653</v>
      </c>
      <c r="F10" s="18">
        <v>0</v>
      </c>
      <c r="G10" s="18">
        <v>30</v>
      </c>
      <c r="H10" s="19" t="s">
        <v>654</v>
      </c>
      <c r="I10" s="25"/>
      <c r="J10" s="25"/>
      <c r="K10" s="25"/>
    </row>
    <row r="11" ht="24" customHeight="1" spans="1:11">
      <c r="A11" s="11" t="s">
        <v>892</v>
      </c>
      <c r="B11" s="12" t="s">
        <v>736</v>
      </c>
      <c r="C11" s="13" t="s">
        <v>661</v>
      </c>
      <c r="D11" s="14">
        <v>20268700</v>
      </c>
      <c r="E11" s="15"/>
      <c r="F11" s="16"/>
      <c r="G11" s="16"/>
      <c r="H11" s="17"/>
      <c r="I11" s="11"/>
      <c r="J11" s="11"/>
      <c r="K11" s="11"/>
    </row>
    <row r="12" ht="24" customHeight="1" spans="1:11">
      <c r="A12" s="11"/>
      <c r="B12" s="12"/>
      <c r="C12" s="13" t="s">
        <v>80</v>
      </c>
      <c r="D12" s="14">
        <v>21133800</v>
      </c>
      <c r="E12" s="15"/>
      <c r="F12" s="16"/>
      <c r="G12" s="16"/>
      <c r="H12" s="17"/>
      <c r="I12" s="11"/>
      <c r="J12" s="11"/>
      <c r="K12" s="11"/>
    </row>
    <row r="13" ht="24" customHeight="1" spans="1:11">
      <c r="A13" s="11"/>
      <c r="B13" s="12"/>
      <c r="C13" s="13" t="s">
        <v>733</v>
      </c>
      <c r="D13" s="14">
        <f>D12-D11</f>
        <v>865100</v>
      </c>
      <c r="E13" s="15"/>
      <c r="F13" s="16"/>
      <c r="G13" s="16"/>
      <c r="H13" s="17"/>
      <c r="I13" s="11"/>
      <c r="J13" s="11"/>
      <c r="K13" s="11"/>
    </row>
    <row r="14" ht="24" customHeight="1" spans="1:11">
      <c r="A14" s="11"/>
      <c r="B14" s="12"/>
      <c r="C14" s="13" t="s">
        <v>734</v>
      </c>
      <c r="D14" s="14">
        <f>IF(D11=0,0,D12/D11-1)*100</f>
        <v>4.26815730658601</v>
      </c>
      <c r="E14" s="15" t="s">
        <v>653</v>
      </c>
      <c r="F14" s="18">
        <v>0</v>
      </c>
      <c r="G14" s="18">
        <v>30</v>
      </c>
      <c r="H14" s="19" t="s">
        <v>654</v>
      </c>
      <c r="I14" s="25"/>
      <c r="J14" s="25"/>
      <c r="K14" s="25"/>
    </row>
    <row r="15" ht="24" customHeight="1" spans="1:11">
      <c r="A15" s="11" t="s">
        <v>893</v>
      </c>
      <c r="B15" s="11" t="s">
        <v>894</v>
      </c>
      <c r="C15" s="13" t="s">
        <v>661</v>
      </c>
      <c r="D15" s="14">
        <v>18106300</v>
      </c>
      <c r="E15" s="15"/>
      <c r="F15" s="16"/>
      <c r="G15" s="16"/>
      <c r="H15" s="17"/>
      <c r="I15" s="11"/>
      <c r="J15" s="11"/>
      <c r="K15" s="11"/>
    </row>
    <row r="16" ht="24" customHeight="1" spans="1:11">
      <c r="A16" s="11"/>
      <c r="B16" s="11"/>
      <c r="C16" s="13" t="s">
        <v>80</v>
      </c>
      <c r="D16" s="14">
        <v>18771400</v>
      </c>
      <c r="E16" s="15"/>
      <c r="F16" s="16"/>
      <c r="G16" s="16"/>
      <c r="H16" s="17"/>
      <c r="I16" s="11"/>
      <c r="J16" s="11"/>
      <c r="K16" s="11"/>
    </row>
    <row r="17" ht="24" customHeight="1" spans="1:11">
      <c r="A17" s="11"/>
      <c r="B17" s="11"/>
      <c r="C17" s="13" t="s">
        <v>733</v>
      </c>
      <c r="D17" s="14">
        <f>D16-D15</f>
        <v>665100</v>
      </c>
      <c r="E17" s="15"/>
      <c r="F17" s="16"/>
      <c r="G17" s="16"/>
      <c r="H17" s="17"/>
      <c r="I17" s="11"/>
      <c r="J17" s="11"/>
      <c r="K17" s="11"/>
    </row>
    <row r="18" ht="24" customHeight="1" spans="1:11">
      <c r="A18" s="11"/>
      <c r="B18" s="11"/>
      <c r="C18" s="13" t="s">
        <v>734</v>
      </c>
      <c r="D18" s="14">
        <f>IF(D15=0,0,D16/D15-1)*100</f>
        <v>3.67330708096076</v>
      </c>
      <c r="E18" s="15" t="s">
        <v>653</v>
      </c>
      <c r="F18" s="18">
        <v>0</v>
      </c>
      <c r="G18" s="18">
        <v>30</v>
      </c>
      <c r="H18" s="19" t="s">
        <v>654</v>
      </c>
      <c r="I18" s="25"/>
      <c r="J18" s="25"/>
      <c r="K18" s="25"/>
    </row>
    <row r="19" ht="24" customHeight="1" spans="1:11">
      <c r="A19" s="11" t="s">
        <v>895</v>
      </c>
      <c r="B19" s="12" t="s">
        <v>736</v>
      </c>
      <c r="C19" s="13" t="s">
        <v>661</v>
      </c>
      <c r="D19" s="14">
        <v>596700</v>
      </c>
      <c r="E19" s="15"/>
      <c r="F19" s="16"/>
      <c r="G19" s="16"/>
      <c r="H19" s="17"/>
      <c r="I19" s="11"/>
      <c r="J19" s="11"/>
      <c r="K19" s="11"/>
    </row>
    <row r="20" ht="24" customHeight="1" spans="1:11">
      <c r="A20" s="11"/>
      <c r="B20" s="12"/>
      <c r="C20" s="13" t="s">
        <v>80</v>
      </c>
      <c r="D20" s="14">
        <v>696700</v>
      </c>
      <c r="E20" s="15"/>
      <c r="F20" s="16"/>
      <c r="G20" s="16"/>
      <c r="H20" s="17"/>
      <c r="I20" s="11"/>
      <c r="J20" s="11"/>
      <c r="K20" s="11"/>
    </row>
    <row r="21" ht="24" customHeight="1" spans="1:11">
      <c r="A21" s="11"/>
      <c r="B21" s="12"/>
      <c r="C21" s="13" t="s">
        <v>733</v>
      </c>
      <c r="D21" s="14">
        <f>D20-D19</f>
        <v>100000</v>
      </c>
      <c r="E21" s="15"/>
      <c r="F21" s="16"/>
      <c r="G21" s="16"/>
      <c r="H21" s="17"/>
      <c r="I21" s="11"/>
      <c r="J21" s="11"/>
      <c r="K21" s="11"/>
    </row>
    <row r="22" ht="24" customHeight="1" spans="1:11">
      <c r="A22" s="11"/>
      <c r="B22" s="12"/>
      <c r="C22" s="13" t="s">
        <v>734</v>
      </c>
      <c r="D22" s="32">
        <f>IF(D19=0,0,D20/D19-1)*100</f>
        <v>16.7588402882521</v>
      </c>
      <c r="E22" s="15" t="s">
        <v>653</v>
      </c>
      <c r="F22" s="18">
        <v>0</v>
      </c>
      <c r="G22" s="18">
        <v>30</v>
      </c>
      <c r="H22" s="19" t="s">
        <v>654</v>
      </c>
      <c r="I22" s="25"/>
      <c r="J22" s="25"/>
      <c r="K22" s="25"/>
    </row>
    <row r="23" ht="24" customHeight="1" spans="1:11">
      <c r="A23" s="11" t="s">
        <v>896</v>
      </c>
      <c r="B23" s="12" t="s">
        <v>897</v>
      </c>
      <c r="C23" s="127" t="s">
        <v>661</v>
      </c>
      <c r="D23" s="189">
        <v>1565700</v>
      </c>
      <c r="E23" s="15"/>
      <c r="F23" s="16"/>
      <c r="G23" s="16"/>
      <c r="H23" s="17"/>
      <c r="I23" s="11"/>
      <c r="J23" s="11"/>
      <c r="K23" s="11"/>
    </row>
    <row r="24" ht="24" customHeight="1" spans="1:11">
      <c r="A24" s="11"/>
      <c r="B24" s="12"/>
      <c r="C24" s="127" t="s">
        <v>80</v>
      </c>
      <c r="D24" s="176">
        <v>1665700</v>
      </c>
      <c r="E24" s="15"/>
      <c r="F24" s="16"/>
      <c r="G24" s="16"/>
      <c r="H24" s="17"/>
      <c r="I24" s="11"/>
      <c r="J24" s="11"/>
      <c r="K24" s="11"/>
    </row>
    <row r="25" ht="24" customHeight="1" spans="1:11">
      <c r="A25" s="11"/>
      <c r="B25" s="12"/>
      <c r="C25" s="13" t="s">
        <v>733</v>
      </c>
      <c r="D25" s="14">
        <f>D24-D23</f>
        <v>100000</v>
      </c>
      <c r="E25" s="15"/>
      <c r="F25" s="16"/>
      <c r="G25" s="16"/>
      <c r="H25" s="17"/>
      <c r="I25" s="11"/>
      <c r="J25" s="11"/>
      <c r="K25" s="11"/>
    </row>
    <row r="26" ht="24" customHeight="1" spans="1:11">
      <c r="A26" s="11"/>
      <c r="B26" s="12"/>
      <c r="C26" s="13" t="s">
        <v>734</v>
      </c>
      <c r="D26" s="14">
        <f>IF(D23=0,0,D24/D23-1)*100</f>
        <v>6.38691958868238</v>
      </c>
      <c r="E26" s="15"/>
      <c r="F26" s="16"/>
      <c r="G26" s="16"/>
      <c r="H26" s="17"/>
      <c r="I26" s="11"/>
      <c r="J26" s="11"/>
      <c r="K26" s="11"/>
    </row>
    <row r="27" ht="24" customHeight="1" spans="1:11">
      <c r="A27" s="11" t="s">
        <v>761</v>
      </c>
      <c r="B27" s="12" t="s">
        <v>736</v>
      </c>
      <c r="C27" s="13" t="s">
        <v>661</v>
      </c>
      <c r="D27" s="14">
        <v>43120700</v>
      </c>
      <c r="E27" s="15"/>
      <c r="F27" s="16"/>
      <c r="G27" s="16"/>
      <c r="H27" s="182"/>
      <c r="I27" s="11"/>
      <c r="J27" s="11"/>
      <c r="K27" s="11"/>
    </row>
    <row r="28" ht="24" customHeight="1" spans="1:11">
      <c r="A28" s="11"/>
      <c r="B28" s="12"/>
      <c r="C28" s="13" t="s">
        <v>80</v>
      </c>
      <c r="D28" s="14">
        <v>47387367</v>
      </c>
      <c r="E28" s="15"/>
      <c r="F28" s="16"/>
      <c r="G28" s="16"/>
      <c r="H28" s="182"/>
      <c r="I28" s="11"/>
      <c r="J28" s="11"/>
      <c r="K28" s="11"/>
    </row>
    <row r="29" ht="24" customHeight="1" spans="1:11">
      <c r="A29" s="11"/>
      <c r="B29" s="12"/>
      <c r="C29" s="13" t="s">
        <v>733</v>
      </c>
      <c r="D29" s="14">
        <f>D28-D27</f>
        <v>4266667</v>
      </c>
      <c r="E29" s="15"/>
      <c r="F29" s="16"/>
      <c r="G29" s="16"/>
      <c r="H29" s="182"/>
      <c r="I29" s="11"/>
      <c r="J29" s="11"/>
      <c r="K29" s="11"/>
    </row>
    <row r="30" ht="24" customHeight="1" spans="1:11">
      <c r="A30" s="11"/>
      <c r="B30" s="12"/>
      <c r="C30" s="13" t="s">
        <v>734</v>
      </c>
      <c r="D30" s="14">
        <f>IF(D27=0,0,D28/D27-1)*100</f>
        <v>9.89470718239731</v>
      </c>
      <c r="E30" s="15" t="s">
        <v>653</v>
      </c>
      <c r="F30" s="18">
        <v>0</v>
      </c>
      <c r="G30" s="18">
        <v>30</v>
      </c>
      <c r="H30" s="19" t="s">
        <v>654</v>
      </c>
      <c r="I30" s="25"/>
      <c r="J30" s="25"/>
      <c r="K30" s="25"/>
    </row>
    <row r="31" ht="24" customHeight="1" spans="1:11">
      <c r="A31" s="11" t="s">
        <v>898</v>
      </c>
      <c r="B31" s="12" t="s">
        <v>736</v>
      </c>
      <c r="C31" s="13" t="s">
        <v>661</v>
      </c>
      <c r="D31" s="14">
        <v>40829106</v>
      </c>
      <c r="E31" s="15"/>
      <c r="F31" s="16"/>
      <c r="G31" s="16"/>
      <c r="H31" s="182"/>
      <c r="I31" s="11"/>
      <c r="J31" s="11"/>
      <c r="K31" s="11"/>
    </row>
    <row r="32" ht="24" customHeight="1" spans="1:11">
      <c r="A32" s="11"/>
      <c r="B32" s="12"/>
      <c r="C32" s="13" t="s">
        <v>80</v>
      </c>
      <c r="D32" s="14">
        <v>44608535</v>
      </c>
      <c r="E32" s="15"/>
      <c r="F32" s="16"/>
      <c r="G32" s="16"/>
      <c r="H32" s="182"/>
      <c r="I32" s="11"/>
      <c r="J32" s="11"/>
      <c r="K32" s="11"/>
    </row>
    <row r="33" ht="24" customHeight="1" spans="1:11">
      <c r="A33" s="11"/>
      <c r="B33" s="12"/>
      <c r="C33" s="13" t="s">
        <v>733</v>
      </c>
      <c r="D33" s="14">
        <f>D32-D31</f>
        <v>3779429</v>
      </c>
      <c r="E33" s="15"/>
      <c r="F33" s="16"/>
      <c r="G33" s="16"/>
      <c r="H33" s="182"/>
      <c r="I33" s="11"/>
      <c r="J33" s="11"/>
      <c r="K33" s="11"/>
    </row>
    <row r="34" ht="24" customHeight="1" spans="1:11">
      <c r="A34" s="11"/>
      <c r="B34" s="12"/>
      <c r="C34" s="13" t="s">
        <v>734</v>
      </c>
      <c r="D34" s="14">
        <f>IF(D31=0,0,D32/D31-1)*100</f>
        <v>9.25670280412214</v>
      </c>
      <c r="E34" s="15" t="s">
        <v>653</v>
      </c>
      <c r="F34" s="18">
        <v>0</v>
      </c>
      <c r="G34" s="18">
        <v>30</v>
      </c>
      <c r="H34" s="19" t="s">
        <v>654</v>
      </c>
      <c r="I34" s="25"/>
      <c r="J34" s="25"/>
      <c r="K34" s="25"/>
    </row>
    <row r="35" ht="24" customHeight="1" spans="1:11">
      <c r="A35" s="11" t="s">
        <v>899</v>
      </c>
      <c r="B35" s="12" t="s">
        <v>736</v>
      </c>
      <c r="C35" s="13" t="s">
        <v>661</v>
      </c>
      <c r="D35" s="14">
        <v>2291594</v>
      </c>
      <c r="E35" s="15"/>
      <c r="F35" s="15"/>
      <c r="G35" s="15"/>
      <c r="H35" s="182"/>
      <c r="I35" s="11"/>
      <c r="J35" s="11"/>
      <c r="K35" s="11"/>
    </row>
    <row r="36" ht="24" customHeight="1" spans="1:11">
      <c r="A36" s="11"/>
      <c r="B36" s="12"/>
      <c r="C36" s="13" t="s">
        <v>80</v>
      </c>
      <c r="D36" s="14">
        <v>2778832</v>
      </c>
      <c r="E36" s="15"/>
      <c r="F36" s="15"/>
      <c r="G36" s="15"/>
      <c r="H36" s="182"/>
      <c r="I36" s="11"/>
      <c r="J36" s="11"/>
      <c r="K36" s="11"/>
    </row>
    <row r="37" ht="24" customHeight="1" spans="1:11">
      <c r="A37" s="11"/>
      <c r="B37" s="12"/>
      <c r="C37" s="13" t="s">
        <v>733</v>
      </c>
      <c r="D37" s="14">
        <f>D36-D35</f>
        <v>487238</v>
      </c>
      <c r="E37" s="15"/>
      <c r="F37" s="15"/>
      <c r="G37" s="15"/>
      <c r="H37" s="182"/>
      <c r="I37" s="11"/>
      <c r="J37" s="11"/>
      <c r="K37" s="11"/>
    </row>
    <row r="38" ht="24" customHeight="1" spans="1:11">
      <c r="A38" s="11"/>
      <c r="B38" s="12"/>
      <c r="C38" s="13" t="s">
        <v>734</v>
      </c>
      <c r="D38" s="14">
        <f>IF(D35=0,0,D36/D35-1)*100</f>
        <v>21.2619687431543</v>
      </c>
      <c r="E38" s="15" t="s">
        <v>653</v>
      </c>
      <c r="F38" s="18">
        <v>0</v>
      </c>
      <c r="G38" s="18">
        <v>30</v>
      </c>
      <c r="H38" s="19" t="s">
        <v>654</v>
      </c>
      <c r="I38" s="25"/>
      <c r="J38" s="25"/>
      <c r="K38" s="25"/>
    </row>
    <row r="39" ht="24" customHeight="1" spans="1:11">
      <c r="A39" s="11" t="s">
        <v>900</v>
      </c>
      <c r="B39" s="12" t="s">
        <v>901</v>
      </c>
      <c r="C39" s="13" t="s">
        <v>661</v>
      </c>
      <c r="D39" s="14">
        <v>0</v>
      </c>
      <c r="E39" s="15" t="s">
        <v>653</v>
      </c>
      <c r="F39" s="18">
        <v>0</v>
      </c>
      <c r="G39" s="18">
        <v>0</v>
      </c>
      <c r="H39" s="19" t="s">
        <v>654</v>
      </c>
      <c r="I39" s="25"/>
      <c r="J39" s="25"/>
      <c r="K39" s="25"/>
    </row>
    <row r="40" ht="24" customHeight="1" spans="1:11">
      <c r="A40" s="11"/>
      <c r="B40" s="12"/>
      <c r="C40" s="13" t="s">
        <v>80</v>
      </c>
      <c r="D40" s="14">
        <v>0</v>
      </c>
      <c r="E40" s="15" t="s">
        <v>653</v>
      </c>
      <c r="F40" s="18">
        <v>0</v>
      </c>
      <c r="G40" s="18">
        <v>0</v>
      </c>
      <c r="H40" s="19" t="s">
        <v>654</v>
      </c>
      <c r="I40" s="25"/>
      <c r="J40" s="25"/>
      <c r="K40" s="25"/>
    </row>
    <row r="41" ht="24" customHeight="1" spans="1:11">
      <c r="A41" s="11"/>
      <c r="B41" s="12"/>
      <c r="C41" s="13" t="s">
        <v>733</v>
      </c>
      <c r="D41" s="14">
        <f>D40-D39</f>
        <v>0</v>
      </c>
      <c r="E41" s="15"/>
      <c r="F41" s="15"/>
      <c r="G41" s="15"/>
      <c r="H41" s="182"/>
      <c r="I41" s="11"/>
      <c r="J41" s="11"/>
      <c r="K41" s="11"/>
    </row>
    <row r="42" ht="24" customHeight="1" spans="1:11">
      <c r="A42" s="30"/>
      <c r="B42" s="97"/>
      <c r="C42" s="31" t="s">
        <v>734</v>
      </c>
      <c r="D42" s="32">
        <f>IF(D39=0,0,D40/D39-1)*100</f>
        <v>0</v>
      </c>
      <c r="E42" s="33" t="s">
        <v>653</v>
      </c>
      <c r="F42" s="98">
        <v>0</v>
      </c>
      <c r="G42" s="98">
        <v>30</v>
      </c>
      <c r="H42" s="123" t="s">
        <v>654</v>
      </c>
      <c r="I42" s="109"/>
      <c r="J42" s="109"/>
      <c r="K42" s="109"/>
    </row>
    <row r="43" ht="24" customHeight="1" spans="1:11">
      <c r="A43" s="88" t="s">
        <v>902</v>
      </c>
      <c r="B43" s="88" t="s">
        <v>903</v>
      </c>
      <c r="C43" s="43" t="s">
        <v>766</v>
      </c>
      <c r="D43" s="42">
        <v>47387367</v>
      </c>
      <c r="E43" s="39"/>
      <c r="F43" s="164"/>
      <c r="G43" s="164"/>
      <c r="H43" s="190"/>
      <c r="I43" s="41"/>
      <c r="J43" s="41"/>
      <c r="K43" s="41"/>
    </row>
    <row r="44" ht="24" customHeight="1" spans="1:11">
      <c r="A44" s="105"/>
      <c r="B44" s="105"/>
      <c r="C44" s="43" t="s">
        <v>767</v>
      </c>
      <c r="D44" s="42">
        <v>47387367</v>
      </c>
      <c r="E44" s="39"/>
      <c r="F44" s="165"/>
      <c r="G44" s="165"/>
      <c r="H44" s="191"/>
      <c r="I44" s="47"/>
      <c r="J44" s="47"/>
      <c r="K44" s="47"/>
    </row>
    <row r="45" ht="24" customHeight="1" spans="1:11">
      <c r="A45" s="105"/>
      <c r="B45" s="105"/>
      <c r="C45" s="43" t="s">
        <v>652</v>
      </c>
      <c r="D45" s="42">
        <f>D44-D43</f>
        <v>0</v>
      </c>
      <c r="E45" s="131" t="s">
        <v>653</v>
      </c>
      <c r="F45" s="98">
        <v>0</v>
      </c>
      <c r="G45" s="98">
        <v>0</v>
      </c>
      <c r="H45" s="123" t="s">
        <v>654</v>
      </c>
      <c r="I45" s="109"/>
      <c r="J45" s="109"/>
      <c r="K45" s="109"/>
    </row>
    <row r="46" ht="24" customHeight="1" spans="1:11">
      <c r="A46" s="105"/>
      <c r="B46" s="105"/>
      <c r="C46" s="43" t="s">
        <v>768</v>
      </c>
      <c r="D46" s="38">
        <v>27860000</v>
      </c>
      <c r="E46" s="39"/>
      <c r="F46" s="164"/>
      <c r="G46" s="164"/>
      <c r="H46" s="190"/>
      <c r="I46" s="41"/>
      <c r="J46" s="41"/>
      <c r="K46" s="41"/>
    </row>
    <row r="47" ht="24" customHeight="1" spans="1:11">
      <c r="A47" s="105"/>
      <c r="B47" s="105"/>
      <c r="C47" s="43" t="s">
        <v>769</v>
      </c>
      <c r="D47" s="42">
        <v>27860000</v>
      </c>
      <c r="E47" s="39"/>
      <c r="F47" s="165"/>
      <c r="G47" s="165"/>
      <c r="H47" s="191"/>
      <c r="I47" s="47"/>
      <c r="J47" s="47"/>
      <c r="K47" s="47"/>
    </row>
    <row r="48" ht="24" customHeight="1" spans="1:11">
      <c r="A48" s="41"/>
      <c r="B48" s="41"/>
      <c r="C48" s="103" t="s">
        <v>652</v>
      </c>
      <c r="D48" s="150">
        <f>D47-D46</f>
        <v>0</v>
      </c>
      <c r="E48" s="192" t="s">
        <v>653</v>
      </c>
      <c r="F48" s="98">
        <v>0</v>
      </c>
      <c r="G48" s="98">
        <v>0</v>
      </c>
      <c r="H48" s="123" t="s">
        <v>654</v>
      </c>
      <c r="I48" s="109"/>
      <c r="J48" s="109"/>
      <c r="K48" s="109"/>
    </row>
    <row r="49" ht="24" customHeight="1" spans="1:11">
      <c r="A49" s="48" t="s">
        <v>904</v>
      </c>
      <c r="B49" s="99" t="s">
        <v>736</v>
      </c>
      <c r="C49" s="49" t="s">
        <v>661</v>
      </c>
      <c r="D49" s="50">
        <v>943047</v>
      </c>
      <c r="E49" s="51"/>
      <c r="F49" s="107"/>
      <c r="G49" s="107"/>
      <c r="H49" s="108"/>
      <c r="I49" s="48"/>
      <c r="J49" s="48"/>
      <c r="K49" s="48"/>
    </row>
    <row r="50" ht="24" customHeight="1" spans="1:11">
      <c r="A50" s="11"/>
      <c r="B50" s="12"/>
      <c r="C50" s="13" t="s">
        <v>80</v>
      </c>
      <c r="D50" s="14">
        <v>993047</v>
      </c>
      <c r="E50" s="15"/>
      <c r="F50" s="16"/>
      <c r="G50" s="16"/>
      <c r="H50" s="17"/>
      <c r="I50" s="11"/>
      <c r="J50" s="11"/>
      <c r="K50" s="11"/>
    </row>
    <row r="51" ht="24" customHeight="1" spans="1:11">
      <c r="A51" s="11"/>
      <c r="B51" s="12"/>
      <c r="C51" s="13" t="s">
        <v>733</v>
      </c>
      <c r="D51" s="14">
        <f>D50-D49</f>
        <v>50000</v>
      </c>
      <c r="E51" s="15"/>
      <c r="F51" s="16"/>
      <c r="G51" s="16"/>
      <c r="H51" s="17"/>
      <c r="I51" s="11"/>
      <c r="J51" s="11"/>
      <c r="K51" s="11"/>
    </row>
    <row r="52" ht="24" customHeight="1" spans="1:11">
      <c r="A52" s="11"/>
      <c r="B52" s="12"/>
      <c r="C52" s="13" t="s">
        <v>734</v>
      </c>
      <c r="D52" s="14">
        <f>IF(D49=0,0,D50/D49-1)*100</f>
        <v>5.30196268054508</v>
      </c>
      <c r="E52" s="15"/>
      <c r="F52" s="16"/>
      <c r="G52" s="16"/>
      <c r="H52" s="17"/>
      <c r="I52" s="11"/>
      <c r="J52" s="11"/>
      <c r="K52" s="11"/>
    </row>
    <row r="53" ht="24" customHeight="1" spans="1:11">
      <c r="A53" s="11" t="s">
        <v>905</v>
      </c>
      <c r="B53" s="12" t="s">
        <v>736</v>
      </c>
      <c r="C53" s="13" t="s">
        <v>661</v>
      </c>
      <c r="D53" s="14">
        <v>2452453.95</v>
      </c>
      <c r="E53" s="15"/>
      <c r="F53" s="16"/>
      <c r="G53" s="16"/>
      <c r="H53" s="17"/>
      <c r="I53" s="11"/>
      <c r="J53" s="11"/>
      <c r="K53" s="11"/>
    </row>
    <row r="54" ht="24" customHeight="1" spans="1:11">
      <c r="A54" s="11"/>
      <c r="B54" s="12"/>
      <c r="C54" s="13" t="s">
        <v>80</v>
      </c>
      <c r="D54" s="14">
        <v>2452453.95</v>
      </c>
      <c r="E54" s="15"/>
      <c r="F54" s="16"/>
      <c r="G54" s="16"/>
      <c r="H54" s="17"/>
      <c r="I54" s="11"/>
      <c r="J54" s="11"/>
      <c r="K54" s="11"/>
    </row>
    <row r="55" ht="24" customHeight="1" spans="1:11">
      <c r="A55" s="11"/>
      <c r="B55" s="12"/>
      <c r="C55" s="13" t="s">
        <v>733</v>
      </c>
      <c r="D55" s="14">
        <f>D54-D53</f>
        <v>0</v>
      </c>
      <c r="E55" s="15"/>
      <c r="F55" s="16"/>
      <c r="G55" s="16"/>
      <c r="H55" s="17"/>
      <c r="I55" s="11"/>
      <c r="J55" s="11"/>
      <c r="K55" s="11"/>
    </row>
    <row r="56" ht="24" customHeight="1" spans="1:11">
      <c r="A56" s="11"/>
      <c r="B56" s="12"/>
      <c r="C56" s="13" t="s">
        <v>734</v>
      </c>
      <c r="D56" s="14">
        <f>IF(D53=0,0,D54/D53-1)*100</f>
        <v>0</v>
      </c>
      <c r="E56" s="15"/>
      <c r="F56" s="16"/>
      <c r="G56" s="16"/>
      <c r="H56" s="17"/>
      <c r="I56" s="11"/>
      <c r="J56" s="11"/>
      <c r="K56" s="11"/>
    </row>
    <row r="57" ht="24" customHeight="1" spans="1:11">
      <c r="A57" s="11" t="s">
        <v>906</v>
      </c>
      <c r="B57" s="11" t="s">
        <v>773</v>
      </c>
      <c r="C57" s="13" t="s">
        <v>661</v>
      </c>
      <c r="D57" s="14">
        <v>2.74</v>
      </c>
      <c r="E57" s="15" t="s">
        <v>653</v>
      </c>
      <c r="F57" s="18">
        <v>0.35</v>
      </c>
      <c r="G57" s="18">
        <v>4</v>
      </c>
      <c r="H57" s="19" t="s">
        <v>654</v>
      </c>
      <c r="I57" s="25"/>
      <c r="J57" s="25"/>
      <c r="K57" s="25"/>
    </row>
    <row r="58" ht="24" customHeight="1" spans="1:11">
      <c r="A58" s="11"/>
      <c r="B58" s="11"/>
      <c r="C58" s="13" t="s">
        <v>80</v>
      </c>
      <c r="D58" s="14">
        <v>2.33</v>
      </c>
      <c r="E58" s="15" t="s">
        <v>653</v>
      </c>
      <c r="F58" s="18">
        <v>0.35</v>
      </c>
      <c r="G58" s="18">
        <v>4</v>
      </c>
      <c r="H58" s="19" t="s">
        <v>654</v>
      </c>
      <c r="I58" s="25"/>
      <c r="J58" s="25"/>
      <c r="K58" s="25"/>
    </row>
    <row r="59" ht="24" customHeight="1" spans="1:11">
      <c r="A59" s="11"/>
      <c r="B59" s="11"/>
      <c r="C59" s="13" t="s">
        <v>733</v>
      </c>
      <c r="D59" s="14">
        <f>D58-D57</f>
        <v>-0.41</v>
      </c>
      <c r="E59" s="15"/>
      <c r="F59" s="16"/>
      <c r="G59" s="16"/>
      <c r="H59" s="17"/>
      <c r="I59" s="11"/>
      <c r="J59" s="11"/>
      <c r="K59" s="11"/>
    </row>
    <row r="60" ht="24" customHeight="1" spans="1:11">
      <c r="A60" s="11" t="s">
        <v>780</v>
      </c>
      <c r="B60" s="12" t="s">
        <v>736</v>
      </c>
      <c r="C60" s="13" t="s">
        <v>661</v>
      </c>
      <c r="D60" s="14">
        <v>20185</v>
      </c>
      <c r="E60" s="15"/>
      <c r="F60" s="22"/>
      <c r="G60" s="22"/>
      <c r="H60" s="182"/>
      <c r="I60" s="11"/>
      <c r="J60" s="11"/>
      <c r="K60" s="11"/>
    </row>
    <row r="61" ht="24" customHeight="1" spans="1:11">
      <c r="A61" s="11"/>
      <c r="B61" s="12"/>
      <c r="C61" s="13" t="s">
        <v>80</v>
      </c>
      <c r="D61" s="14">
        <v>26185</v>
      </c>
      <c r="E61" s="15"/>
      <c r="F61" s="16"/>
      <c r="G61" s="16"/>
      <c r="H61" s="182"/>
      <c r="I61" s="11"/>
      <c r="J61" s="11"/>
      <c r="K61" s="11"/>
    </row>
    <row r="62" ht="24" customHeight="1" spans="1:11">
      <c r="A62" s="11"/>
      <c r="B62" s="12"/>
      <c r="C62" s="13" t="s">
        <v>733</v>
      </c>
      <c r="D62" s="14">
        <f>D61-D60</f>
        <v>6000</v>
      </c>
      <c r="E62" s="15"/>
      <c r="F62" s="16"/>
      <c r="G62" s="16"/>
      <c r="H62" s="182"/>
      <c r="I62" s="11"/>
      <c r="J62" s="11"/>
      <c r="K62" s="11"/>
    </row>
    <row r="63" ht="24" customHeight="1" spans="1:11">
      <c r="A63" s="11"/>
      <c r="B63" s="12"/>
      <c r="C63" s="13" t="s">
        <v>734</v>
      </c>
      <c r="D63" s="14">
        <f>IF(D60=0,0,D61/D60-1)*100</f>
        <v>29.7250433490216</v>
      </c>
      <c r="E63" s="15" t="s">
        <v>653</v>
      </c>
      <c r="F63" s="18">
        <v>-30</v>
      </c>
      <c r="G63" s="18">
        <v>30</v>
      </c>
      <c r="H63" s="19" t="s">
        <v>654</v>
      </c>
      <c r="I63" s="25"/>
      <c r="J63" s="25"/>
      <c r="K63" s="25"/>
    </row>
    <row r="64" ht="24" customHeight="1" spans="1:11">
      <c r="A64" s="11" t="s">
        <v>776</v>
      </c>
      <c r="B64" s="11" t="s">
        <v>777</v>
      </c>
      <c r="C64" s="13" t="s">
        <v>661</v>
      </c>
      <c r="D64" s="14">
        <v>0</v>
      </c>
      <c r="E64" s="15" t="s">
        <v>653</v>
      </c>
      <c r="F64" s="18">
        <v>0</v>
      </c>
      <c r="G64" s="18">
        <v>0</v>
      </c>
      <c r="H64" s="19" t="s">
        <v>654</v>
      </c>
      <c r="I64" s="25"/>
      <c r="J64" s="25"/>
      <c r="K64" s="25"/>
    </row>
    <row r="65" ht="24" customHeight="1" spans="1:11">
      <c r="A65" s="11"/>
      <c r="B65" s="11"/>
      <c r="C65" s="13" t="s">
        <v>80</v>
      </c>
      <c r="D65" s="14">
        <v>0</v>
      </c>
      <c r="E65" s="15" t="s">
        <v>653</v>
      </c>
      <c r="F65" s="18">
        <v>0</v>
      </c>
      <c r="G65" s="18">
        <v>0</v>
      </c>
      <c r="H65" s="19" t="s">
        <v>654</v>
      </c>
      <c r="I65" s="25"/>
      <c r="J65" s="25"/>
      <c r="K65" s="25"/>
    </row>
    <row r="66" ht="24" customHeight="1" spans="1:11">
      <c r="A66" s="11"/>
      <c r="B66" s="11"/>
      <c r="C66" s="13" t="s">
        <v>733</v>
      </c>
      <c r="D66" s="14">
        <f>D65-D64</f>
        <v>0</v>
      </c>
      <c r="E66" s="15"/>
      <c r="F66" s="16"/>
      <c r="G66" s="16"/>
      <c r="H66" s="182"/>
      <c r="I66" s="11"/>
      <c r="J66" s="11"/>
      <c r="K66" s="11"/>
    </row>
    <row r="67" ht="24" customHeight="1" spans="1:11">
      <c r="A67" s="11"/>
      <c r="B67" s="11"/>
      <c r="C67" s="13" t="s">
        <v>734</v>
      </c>
      <c r="D67" s="14">
        <f>IF(D64=0,0,D65/D64-1)*100</f>
        <v>0</v>
      </c>
      <c r="E67" s="15"/>
      <c r="F67" s="22"/>
      <c r="G67" s="22"/>
      <c r="H67" s="182"/>
      <c r="I67" s="11"/>
      <c r="J67" s="11"/>
      <c r="K67" s="11"/>
    </row>
    <row r="68" ht="24" customHeight="1" spans="1:11">
      <c r="A68" s="8" t="s">
        <v>907</v>
      </c>
      <c r="B68" s="8"/>
      <c r="C68" s="9"/>
      <c r="D68" s="9"/>
      <c r="E68" s="9"/>
      <c r="F68" s="9"/>
      <c r="G68" s="9"/>
      <c r="H68" s="182"/>
      <c r="I68" s="9"/>
      <c r="J68" s="9"/>
      <c r="K68" s="9"/>
    </row>
    <row r="69" ht="24" customHeight="1" spans="1:11">
      <c r="A69" s="11" t="s">
        <v>782</v>
      </c>
      <c r="B69" s="12" t="s">
        <v>732</v>
      </c>
      <c r="C69" s="13" t="s">
        <v>661</v>
      </c>
      <c r="D69" s="14">
        <v>43158369</v>
      </c>
      <c r="E69" s="15"/>
      <c r="F69" s="16"/>
      <c r="G69" s="16"/>
      <c r="H69" s="17"/>
      <c r="I69" s="11"/>
      <c r="J69" s="11"/>
      <c r="K69" s="11"/>
    </row>
    <row r="70" ht="24" customHeight="1" spans="1:11">
      <c r="A70" s="11"/>
      <c r="B70" s="12"/>
      <c r="C70" s="13" t="s">
        <v>80</v>
      </c>
      <c r="D70" s="14">
        <v>47108182</v>
      </c>
      <c r="E70" s="15"/>
      <c r="F70" s="16"/>
      <c r="G70" s="16"/>
      <c r="H70" s="17"/>
      <c r="I70" s="11"/>
      <c r="J70" s="11"/>
      <c r="K70" s="11"/>
    </row>
    <row r="71" ht="24" customHeight="1" spans="1:11">
      <c r="A71" s="11"/>
      <c r="B71" s="12"/>
      <c r="C71" s="13" t="s">
        <v>733</v>
      </c>
      <c r="D71" s="14">
        <f>D70-D69</f>
        <v>3949813</v>
      </c>
      <c r="E71" s="15"/>
      <c r="F71" s="16"/>
      <c r="G71" s="16"/>
      <c r="H71" s="17"/>
      <c r="I71" s="11"/>
      <c r="J71" s="11"/>
      <c r="K71" s="11"/>
    </row>
    <row r="72" ht="24" customHeight="1" spans="1:11">
      <c r="A72" s="11"/>
      <c r="B72" s="12"/>
      <c r="C72" s="13" t="s">
        <v>734</v>
      </c>
      <c r="D72" s="14">
        <f>IF(D69=0,0,D70/D69-1)*100</f>
        <v>9.15190516119828</v>
      </c>
      <c r="E72" s="15" t="s">
        <v>653</v>
      </c>
      <c r="F72" s="18">
        <v>0</v>
      </c>
      <c r="G72" s="18">
        <v>20</v>
      </c>
      <c r="H72" s="19" t="s">
        <v>654</v>
      </c>
      <c r="I72" s="25"/>
      <c r="J72" s="25"/>
      <c r="K72" s="25"/>
    </row>
    <row r="73" ht="24" customHeight="1" spans="1:11">
      <c r="A73" s="11" t="s">
        <v>908</v>
      </c>
      <c r="B73" s="12" t="s">
        <v>736</v>
      </c>
      <c r="C73" s="13" t="s">
        <v>661</v>
      </c>
      <c r="D73" s="14">
        <v>40829106</v>
      </c>
      <c r="E73" s="15"/>
      <c r="F73" s="16"/>
      <c r="G73" s="16"/>
      <c r="H73" s="17"/>
      <c r="I73" s="11"/>
      <c r="J73" s="11"/>
      <c r="K73" s="11"/>
    </row>
    <row r="74" ht="24" customHeight="1" spans="1:11">
      <c r="A74" s="11"/>
      <c r="B74" s="12"/>
      <c r="C74" s="13" t="s">
        <v>80</v>
      </c>
      <c r="D74" s="14">
        <v>44608535</v>
      </c>
      <c r="E74" s="15"/>
      <c r="F74" s="16"/>
      <c r="G74" s="16"/>
      <c r="H74" s="17"/>
      <c r="I74" s="11"/>
      <c r="J74" s="11"/>
      <c r="K74" s="11"/>
    </row>
    <row r="75" ht="24" customHeight="1" spans="1:11">
      <c r="A75" s="11"/>
      <c r="B75" s="12"/>
      <c r="C75" s="13" t="s">
        <v>733</v>
      </c>
      <c r="D75" s="14">
        <f>D74-D73</f>
        <v>3779429</v>
      </c>
      <c r="E75" s="15"/>
      <c r="F75" s="16"/>
      <c r="G75" s="16"/>
      <c r="H75" s="17"/>
      <c r="I75" s="11"/>
      <c r="J75" s="11"/>
      <c r="K75" s="11"/>
    </row>
    <row r="76" ht="24" customHeight="1" spans="1:11">
      <c r="A76" s="11"/>
      <c r="B76" s="12"/>
      <c r="C76" s="13" t="s">
        <v>734</v>
      </c>
      <c r="D76" s="14">
        <f>IF(D73=0,0,D74/D73-1)*100</f>
        <v>9.25670280412214</v>
      </c>
      <c r="E76" s="15" t="s">
        <v>653</v>
      </c>
      <c r="F76" s="18">
        <v>0</v>
      </c>
      <c r="G76" s="18">
        <v>20</v>
      </c>
      <c r="H76" s="19" t="s">
        <v>654</v>
      </c>
      <c r="I76" s="25"/>
      <c r="J76" s="25"/>
      <c r="K76" s="25"/>
    </row>
    <row r="77" ht="24" customHeight="1" spans="1:11">
      <c r="A77" s="11" t="s">
        <v>909</v>
      </c>
      <c r="B77" s="12" t="s">
        <v>736</v>
      </c>
      <c r="C77" s="13" t="s">
        <v>661</v>
      </c>
      <c r="D77" s="14">
        <v>1843003</v>
      </c>
      <c r="E77" s="15"/>
      <c r="F77" s="18"/>
      <c r="G77" s="18"/>
      <c r="H77" s="19"/>
      <c r="I77" s="25"/>
      <c r="J77" s="25"/>
      <c r="K77" s="25"/>
    </row>
    <row r="78" ht="24" customHeight="1" spans="1:11">
      <c r="A78" s="11"/>
      <c r="B78" s="12"/>
      <c r="C78" s="13" t="s">
        <v>80</v>
      </c>
      <c r="D78" s="14">
        <v>1979387</v>
      </c>
      <c r="E78" s="15"/>
      <c r="F78" s="18"/>
      <c r="G78" s="18"/>
      <c r="H78" s="19"/>
      <c r="I78" s="25"/>
      <c r="J78" s="25"/>
      <c r="K78" s="25"/>
    </row>
    <row r="79" ht="24" customHeight="1" spans="1:11">
      <c r="A79" s="11"/>
      <c r="B79" s="12"/>
      <c r="C79" s="13" t="s">
        <v>733</v>
      </c>
      <c r="D79" s="14">
        <f>D78-D77</f>
        <v>136384</v>
      </c>
      <c r="E79" s="15"/>
      <c r="F79" s="16"/>
      <c r="G79" s="16"/>
      <c r="H79" s="17"/>
      <c r="I79" s="11"/>
      <c r="J79" s="11"/>
      <c r="K79" s="11"/>
    </row>
    <row r="80" ht="24" customHeight="1" spans="1:11">
      <c r="A80" s="11"/>
      <c r="B80" s="12"/>
      <c r="C80" s="13" t="s">
        <v>734</v>
      </c>
      <c r="D80" s="14">
        <f>IF(D77=0,0,D78/D77-1)*100</f>
        <v>7.40009647298459</v>
      </c>
      <c r="E80" s="15" t="s">
        <v>653</v>
      </c>
      <c r="F80" s="18">
        <v>0</v>
      </c>
      <c r="G80" s="18">
        <v>20</v>
      </c>
      <c r="H80" s="19" t="s">
        <v>654</v>
      </c>
      <c r="I80" s="25"/>
      <c r="J80" s="25"/>
      <c r="K80" s="25"/>
    </row>
    <row r="81" ht="24" customHeight="1" spans="1:11">
      <c r="A81" s="11" t="s">
        <v>910</v>
      </c>
      <c r="B81" s="12" t="s">
        <v>736</v>
      </c>
      <c r="C81" s="13" t="s">
        <v>661</v>
      </c>
      <c r="D81" s="14">
        <v>476000</v>
      </c>
      <c r="E81" s="15"/>
      <c r="F81" s="16"/>
      <c r="G81" s="16"/>
      <c r="H81" s="17"/>
      <c r="I81" s="11"/>
      <c r="J81" s="11"/>
      <c r="K81" s="11"/>
    </row>
    <row r="82" ht="24" customHeight="1" spans="1:11">
      <c r="A82" s="11"/>
      <c r="B82" s="12"/>
      <c r="C82" s="13" t="s">
        <v>80</v>
      </c>
      <c r="D82" s="14">
        <v>500000</v>
      </c>
      <c r="E82" s="15"/>
      <c r="F82" s="16"/>
      <c r="G82" s="16"/>
      <c r="H82" s="17"/>
      <c r="I82" s="11"/>
      <c r="J82" s="11"/>
      <c r="K82" s="11"/>
    </row>
    <row r="83" ht="24" customHeight="1" spans="1:11">
      <c r="A83" s="11"/>
      <c r="B83" s="12"/>
      <c r="C83" s="13" t="s">
        <v>733</v>
      </c>
      <c r="D83" s="14">
        <f>D82-D81</f>
        <v>24000</v>
      </c>
      <c r="E83" s="15"/>
      <c r="F83" s="16"/>
      <c r="G83" s="16"/>
      <c r="H83" s="17"/>
      <c r="I83" s="11"/>
      <c r="J83" s="11"/>
      <c r="K83" s="11"/>
    </row>
    <row r="84" ht="24" customHeight="1" spans="1:11">
      <c r="A84" s="11"/>
      <c r="B84" s="12"/>
      <c r="C84" s="13" t="s">
        <v>734</v>
      </c>
      <c r="D84" s="14">
        <f>IF(D81=0,0,D82/D81-1)*100</f>
        <v>5.04201680672269</v>
      </c>
      <c r="E84" s="15" t="s">
        <v>653</v>
      </c>
      <c r="F84" s="18">
        <v>0</v>
      </c>
      <c r="G84" s="18">
        <v>20</v>
      </c>
      <c r="H84" s="19" t="s">
        <v>654</v>
      </c>
      <c r="I84" s="25"/>
      <c r="J84" s="25"/>
      <c r="K84" s="25"/>
    </row>
    <row r="85" ht="24" customHeight="1" spans="1:11">
      <c r="A85" s="11" t="s">
        <v>911</v>
      </c>
      <c r="B85" s="12" t="s">
        <v>736</v>
      </c>
      <c r="C85" s="13" t="s">
        <v>661</v>
      </c>
      <c r="D85" s="14">
        <v>10260</v>
      </c>
      <c r="E85" s="15"/>
      <c r="F85" s="22"/>
      <c r="G85" s="22"/>
      <c r="H85" s="182"/>
      <c r="I85" s="11"/>
      <c r="J85" s="11"/>
      <c r="K85" s="11"/>
    </row>
    <row r="86" ht="24" customHeight="1" spans="1:11">
      <c r="A86" s="11"/>
      <c r="B86" s="12"/>
      <c r="C86" s="13" t="s">
        <v>80</v>
      </c>
      <c r="D86" s="14">
        <v>20260</v>
      </c>
      <c r="E86" s="15"/>
      <c r="F86" s="16"/>
      <c r="G86" s="16"/>
      <c r="H86" s="182"/>
      <c r="I86" s="11"/>
      <c r="J86" s="11"/>
      <c r="K86" s="11"/>
    </row>
    <row r="87" ht="24" customHeight="1" spans="1:11">
      <c r="A87" s="11"/>
      <c r="B87" s="12"/>
      <c r="C87" s="13" t="s">
        <v>733</v>
      </c>
      <c r="D87" s="14">
        <f>D86-D85</f>
        <v>10000</v>
      </c>
      <c r="E87" s="15"/>
      <c r="F87" s="16"/>
      <c r="G87" s="16"/>
      <c r="H87" s="182"/>
      <c r="I87" s="11"/>
      <c r="J87" s="11"/>
      <c r="K87" s="11"/>
    </row>
    <row r="88" ht="24" customHeight="1" spans="1:11">
      <c r="A88" s="11"/>
      <c r="B88" s="12"/>
      <c r="C88" s="13" t="s">
        <v>734</v>
      </c>
      <c r="D88" s="14">
        <f>IF(D85=0,0,D86/D85-1)*100</f>
        <v>97.4658869395711</v>
      </c>
      <c r="E88" s="15"/>
      <c r="F88" s="16"/>
      <c r="G88" s="16"/>
      <c r="H88" s="182"/>
      <c r="I88" s="11"/>
      <c r="J88" s="11"/>
      <c r="K88" s="11"/>
    </row>
    <row r="89" ht="24" customHeight="1" spans="1:11">
      <c r="A89" s="11" t="s">
        <v>795</v>
      </c>
      <c r="B89" s="11" t="s">
        <v>796</v>
      </c>
      <c r="C89" s="13" t="s">
        <v>661</v>
      </c>
      <c r="D89" s="14">
        <v>0</v>
      </c>
      <c r="E89" s="15" t="s">
        <v>653</v>
      </c>
      <c r="F89" s="18">
        <v>0</v>
      </c>
      <c r="G89" s="18">
        <v>0</v>
      </c>
      <c r="H89" s="19" t="s">
        <v>654</v>
      </c>
      <c r="I89" s="25"/>
      <c r="J89" s="25"/>
      <c r="K89" s="25"/>
    </row>
    <row r="90" ht="24" customHeight="1" spans="1:11">
      <c r="A90" s="11"/>
      <c r="B90" s="11"/>
      <c r="C90" s="13" t="s">
        <v>80</v>
      </c>
      <c r="D90" s="14">
        <v>0</v>
      </c>
      <c r="E90" s="15" t="s">
        <v>653</v>
      </c>
      <c r="F90" s="18">
        <v>0</v>
      </c>
      <c r="G90" s="18">
        <v>0</v>
      </c>
      <c r="H90" s="19" t="s">
        <v>654</v>
      </c>
      <c r="I90" s="25"/>
      <c r="J90" s="25"/>
      <c r="K90" s="25"/>
    </row>
    <row r="91" ht="24" customHeight="1" spans="1:11">
      <c r="A91" s="11"/>
      <c r="B91" s="11"/>
      <c r="C91" s="13" t="s">
        <v>733</v>
      </c>
      <c r="D91" s="14">
        <f>D90-D89</f>
        <v>0</v>
      </c>
      <c r="E91" s="15"/>
      <c r="F91" s="16"/>
      <c r="G91" s="16"/>
      <c r="H91" s="17"/>
      <c r="I91" s="11"/>
      <c r="J91" s="11"/>
      <c r="K91" s="11"/>
    </row>
    <row r="92" ht="24" customHeight="1" spans="1:11">
      <c r="A92" s="11"/>
      <c r="B92" s="11"/>
      <c r="C92" s="13" t="s">
        <v>734</v>
      </c>
      <c r="D92" s="14">
        <f>IF(D89=0,0,D90/D89-1)*100</f>
        <v>0</v>
      </c>
      <c r="E92" s="15"/>
      <c r="F92" s="16"/>
      <c r="G92" s="16"/>
      <c r="H92" s="17"/>
      <c r="I92" s="11"/>
      <c r="J92" s="11"/>
      <c r="K92" s="11"/>
    </row>
    <row r="93" ht="24" customHeight="1" spans="1:11">
      <c r="A93" s="8" t="s">
        <v>912</v>
      </c>
      <c r="B93" s="8"/>
      <c r="C93" s="9"/>
      <c r="D93" s="9"/>
      <c r="E93" s="9"/>
      <c r="F93" s="9"/>
      <c r="G93" s="9"/>
      <c r="H93" s="182"/>
      <c r="I93" s="9"/>
      <c r="J93" s="9"/>
      <c r="K93" s="9"/>
    </row>
    <row r="94" ht="24" customHeight="1" spans="1:11">
      <c r="A94" s="11" t="s">
        <v>799</v>
      </c>
      <c r="B94" s="12" t="s">
        <v>736</v>
      </c>
      <c r="C94" s="13" t="s">
        <v>661</v>
      </c>
      <c r="D94" s="14">
        <v>23646716.95</v>
      </c>
      <c r="E94" s="15" t="s">
        <v>653</v>
      </c>
      <c r="F94" s="18">
        <v>0</v>
      </c>
      <c r="G94" s="16"/>
      <c r="H94" s="19" t="s">
        <v>654</v>
      </c>
      <c r="I94" s="25"/>
      <c r="J94" s="25"/>
      <c r="K94" s="25"/>
    </row>
    <row r="95" ht="24" customHeight="1" spans="1:11">
      <c r="A95" s="11"/>
      <c r="B95" s="12"/>
      <c r="C95" s="13" t="s">
        <v>80</v>
      </c>
      <c r="D95" s="14">
        <v>24884670.95</v>
      </c>
      <c r="E95" s="15" t="s">
        <v>653</v>
      </c>
      <c r="F95" s="18">
        <v>0</v>
      </c>
      <c r="G95" s="16"/>
      <c r="H95" s="19" t="s">
        <v>654</v>
      </c>
      <c r="I95" s="25"/>
      <c r="J95" s="25"/>
      <c r="K95" s="25"/>
    </row>
    <row r="96" ht="24" customHeight="1" spans="1:11">
      <c r="A96" s="11"/>
      <c r="B96" s="12"/>
      <c r="C96" s="13" t="s">
        <v>733</v>
      </c>
      <c r="D96" s="14">
        <f>D95-D94</f>
        <v>1237954</v>
      </c>
      <c r="E96" s="15"/>
      <c r="F96" s="16"/>
      <c r="G96" s="16"/>
      <c r="H96" s="17"/>
      <c r="I96" s="11"/>
      <c r="J96" s="11"/>
      <c r="K96" s="11"/>
    </row>
    <row r="97" ht="24" customHeight="1" spans="1:11">
      <c r="A97" s="11"/>
      <c r="B97" s="12"/>
      <c r="C97" s="13" t="s">
        <v>734</v>
      </c>
      <c r="D97" s="14">
        <f>IF(D94=0,0,D95/D94-1)*100</f>
        <v>5.23520454284458</v>
      </c>
      <c r="E97" s="15"/>
      <c r="F97" s="16"/>
      <c r="G97" s="16"/>
      <c r="H97" s="17"/>
      <c r="I97" s="11"/>
      <c r="J97" s="11"/>
      <c r="K97" s="11"/>
    </row>
    <row r="98" ht="24" customHeight="1" spans="1:11">
      <c r="A98" s="11" t="s">
        <v>800</v>
      </c>
      <c r="B98" s="12" t="s">
        <v>736</v>
      </c>
      <c r="C98" s="13" t="s">
        <v>661</v>
      </c>
      <c r="D98" s="14">
        <v>135748779.62</v>
      </c>
      <c r="E98" s="15" t="s">
        <v>653</v>
      </c>
      <c r="F98" s="18">
        <v>0</v>
      </c>
      <c r="G98" s="16"/>
      <c r="H98" s="19" t="s">
        <v>654</v>
      </c>
      <c r="I98" s="25"/>
      <c r="J98" s="25"/>
      <c r="K98" s="25"/>
    </row>
    <row r="99" ht="24" customHeight="1" spans="1:11">
      <c r="A99" s="11"/>
      <c r="B99" s="12"/>
      <c r="C99" s="13" t="s">
        <v>80</v>
      </c>
      <c r="D99" s="14">
        <v>160633450.57</v>
      </c>
      <c r="E99" s="15" t="s">
        <v>653</v>
      </c>
      <c r="F99" s="18">
        <v>0</v>
      </c>
      <c r="G99" s="16"/>
      <c r="H99" s="19" t="s">
        <v>654</v>
      </c>
      <c r="I99" s="25"/>
      <c r="J99" s="25"/>
      <c r="K99" s="25"/>
    </row>
    <row r="100" ht="24" customHeight="1" spans="1:11">
      <c r="A100" s="11"/>
      <c r="B100" s="12"/>
      <c r="C100" s="13" t="s">
        <v>733</v>
      </c>
      <c r="D100" s="14">
        <f>D99-D98</f>
        <v>24884670.95</v>
      </c>
      <c r="E100" s="15"/>
      <c r="F100" s="16"/>
      <c r="G100" s="16"/>
      <c r="H100" s="17"/>
      <c r="I100" s="11"/>
      <c r="J100" s="11"/>
      <c r="K100" s="11"/>
    </row>
    <row r="101" ht="24" customHeight="1" spans="1:11">
      <c r="A101" s="11"/>
      <c r="B101" s="12"/>
      <c r="C101" s="13" t="s">
        <v>734</v>
      </c>
      <c r="D101" s="32">
        <f>IF(D98=0,0,D99/D98-1)*100</f>
        <v>18.3314141163253</v>
      </c>
      <c r="E101" s="15"/>
      <c r="F101" s="16"/>
      <c r="G101" s="16"/>
      <c r="H101" s="17"/>
      <c r="I101" s="11"/>
      <c r="J101" s="11"/>
      <c r="K101" s="11"/>
    </row>
    <row r="102" ht="24" customHeight="1" spans="1:11">
      <c r="A102" s="11" t="s">
        <v>913</v>
      </c>
      <c r="B102" s="12" t="s">
        <v>897</v>
      </c>
      <c r="C102" s="127" t="s">
        <v>661</v>
      </c>
      <c r="D102" s="189">
        <v>11941507.21</v>
      </c>
      <c r="E102" s="15" t="s">
        <v>653</v>
      </c>
      <c r="F102" s="18">
        <v>0</v>
      </c>
      <c r="G102" s="16"/>
      <c r="H102" s="19" t="s">
        <v>654</v>
      </c>
      <c r="I102" s="25"/>
      <c r="J102" s="25"/>
      <c r="K102" s="25"/>
    </row>
    <row r="103" ht="24" customHeight="1" spans="1:11">
      <c r="A103" s="11"/>
      <c r="B103" s="12"/>
      <c r="C103" s="127" t="s">
        <v>80</v>
      </c>
      <c r="D103" s="176">
        <v>25183326.17</v>
      </c>
      <c r="E103" s="15" t="s">
        <v>653</v>
      </c>
      <c r="F103" s="18">
        <v>0</v>
      </c>
      <c r="G103" s="16"/>
      <c r="H103" s="19" t="s">
        <v>654</v>
      </c>
      <c r="I103" s="25"/>
      <c r="J103" s="25"/>
      <c r="K103" s="25"/>
    </row>
    <row r="104" ht="24" customHeight="1" spans="1:11">
      <c r="A104" s="11"/>
      <c r="B104" s="12"/>
      <c r="C104" s="13" t="s">
        <v>733</v>
      </c>
      <c r="D104" s="14">
        <f>D103-D102</f>
        <v>13241818.96</v>
      </c>
      <c r="E104" s="15"/>
      <c r="F104" s="16"/>
      <c r="G104" s="16"/>
      <c r="H104" s="17"/>
      <c r="I104" s="11"/>
      <c r="J104" s="11"/>
      <c r="K104" s="11"/>
    </row>
    <row r="105" ht="24" customHeight="1" spans="1:11">
      <c r="A105" s="11"/>
      <c r="B105" s="12"/>
      <c r="C105" s="13" t="s">
        <v>734</v>
      </c>
      <c r="D105" s="14">
        <f>IF(D102=0,0,D103/D102-1)*100</f>
        <v>110.889008624565</v>
      </c>
      <c r="E105" s="15"/>
      <c r="F105" s="16"/>
      <c r="G105" s="16"/>
      <c r="H105" s="17"/>
      <c r="I105" s="11"/>
      <c r="J105" s="11"/>
      <c r="K105" s="11"/>
    </row>
    <row r="106" ht="24" customHeight="1" spans="1:11">
      <c r="A106" s="11" t="s">
        <v>801</v>
      </c>
      <c r="B106" s="11" t="s">
        <v>802</v>
      </c>
      <c r="C106" s="13" t="s">
        <v>661</v>
      </c>
      <c r="D106" s="14">
        <v>37.74</v>
      </c>
      <c r="E106" s="15" t="s">
        <v>653</v>
      </c>
      <c r="F106" s="18">
        <v>6</v>
      </c>
      <c r="G106" s="16"/>
      <c r="H106" s="19" t="s">
        <v>654</v>
      </c>
      <c r="I106" s="25"/>
      <c r="J106" s="25"/>
      <c r="K106" s="25"/>
    </row>
    <row r="107" ht="24" customHeight="1" spans="1:11">
      <c r="A107" s="11"/>
      <c r="B107" s="11"/>
      <c r="C107" s="13" t="s">
        <v>80</v>
      </c>
      <c r="D107" s="14">
        <v>40.92</v>
      </c>
      <c r="E107" s="15" t="s">
        <v>653</v>
      </c>
      <c r="F107" s="18">
        <v>6</v>
      </c>
      <c r="G107" s="16"/>
      <c r="H107" s="19" t="s">
        <v>654</v>
      </c>
      <c r="I107" s="25"/>
      <c r="J107" s="25"/>
      <c r="K107" s="25"/>
    </row>
    <row r="108" ht="24" customHeight="1" spans="1:11">
      <c r="A108" s="11"/>
      <c r="B108" s="11"/>
      <c r="C108" s="13" t="s">
        <v>733</v>
      </c>
      <c r="D108" s="14">
        <f>D107-D106</f>
        <v>3.18</v>
      </c>
      <c r="E108" s="15"/>
      <c r="F108" s="16"/>
      <c r="G108" s="16"/>
      <c r="H108" s="17"/>
      <c r="I108" s="11"/>
      <c r="J108" s="11"/>
      <c r="K108" s="11"/>
    </row>
    <row r="109" ht="24" customHeight="1" spans="1:11">
      <c r="A109" s="11"/>
      <c r="B109" s="11"/>
      <c r="C109" s="13" t="s">
        <v>734</v>
      </c>
      <c r="D109" s="14">
        <f>IF(D106=0,0,D107/D106-1)*100</f>
        <v>8.42607313195549</v>
      </c>
      <c r="E109" s="15"/>
      <c r="F109" s="16"/>
      <c r="G109" s="16"/>
      <c r="H109" s="17"/>
      <c r="I109" s="11"/>
      <c r="J109" s="11"/>
      <c r="K109" s="11"/>
    </row>
    <row r="110" ht="24" customHeight="1" spans="1:11">
      <c r="A110" s="11" t="s">
        <v>914</v>
      </c>
      <c r="B110" s="11" t="s">
        <v>915</v>
      </c>
      <c r="C110" s="13" t="s">
        <v>661</v>
      </c>
      <c r="D110" s="14">
        <f>IF(D77=0,0,D102/D77*12)</f>
        <v>77.7524977007634</v>
      </c>
      <c r="E110" s="15" t="s">
        <v>653</v>
      </c>
      <c r="F110" s="18">
        <v>6</v>
      </c>
      <c r="G110" s="16"/>
      <c r="H110" s="19" t="s">
        <v>654</v>
      </c>
      <c r="I110" s="25"/>
      <c r="J110" s="25"/>
      <c r="K110" s="25"/>
    </row>
    <row r="111" ht="24" customHeight="1" spans="1:11">
      <c r="A111" s="11"/>
      <c r="B111" s="11"/>
      <c r="C111" s="13" t="s">
        <v>80</v>
      </c>
      <c r="D111" s="14">
        <f>IF(D78=0,0,D103/D78*12)</f>
        <v>152.673486306619</v>
      </c>
      <c r="E111" s="15" t="s">
        <v>653</v>
      </c>
      <c r="F111" s="18">
        <v>6</v>
      </c>
      <c r="G111" s="16"/>
      <c r="H111" s="19" t="s">
        <v>654</v>
      </c>
      <c r="I111" s="25"/>
      <c r="J111" s="25"/>
      <c r="K111" s="25"/>
    </row>
    <row r="112" ht="24" customHeight="1" spans="1:11">
      <c r="A112" s="11"/>
      <c r="B112" s="11"/>
      <c r="C112" s="13" t="s">
        <v>733</v>
      </c>
      <c r="D112" s="14">
        <f>D111-D110</f>
        <v>74.9209886058558</v>
      </c>
      <c r="E112" s="15"/>
      <c r="F112" s="16"/>
      <c r="G112" s="16"/>
      <c r="H112" s="17"/>
      <c r="I112" s="11"/>
      <c r="J112" s="11"/>
      <c r="K112" s="11"/>
    </row>
    <row r="113" ht="24" customHeight="1" spans="1:11">
      <c r="A113" s="11"/>
      <c r="B113" s="11"/>
      <c r="C113" s="13" t="s">
        <v>734</v>
      </c>
      <c r="D113" s="14">
        <f>IF(D110=0,0,D111/D110-1)*100</f>
        <v>96.3583046479035</v>
      </c>
      <c r="E113" s="15"/>
      <c r="F113" s="16"/>
      <c r="G113" s="16"/>
      <c r="H113" s="17"/>
      <c r="I113" s="11"/>
      <c r="J113" s="11"/>
      <c r="K113" s="11"/>
    </row>
    <row r="114" ht="24" customHeight="1" spans="1:11">
      <c r="A114" s="8" t="s">
        <v>916</v>
      </c>
      <c r="B114" s="8"/>
      <c r="C114" s="9"/>
      <c r="D114" s="54"/>
      <c r="E114" s="54"/>
      <c r="F114" s="54"/>
      <c r="G114" s="54"/>
      <c r="H114" s="182"/>
      <c r="I114" s="54"/>
      <c r="J114" s="54"/>
      <c r="K114" s="54"/>
    </row>
    <row r="115" ht="24" customHeight="1" spans="1:11">
      <c r="A115" s="11" t="s">
        <v>917</v>
      </c>
      <c r="B115" s="12" t="s">
        <v>872</v>
      </c>
      <c r="C115" s="13" t="s">
        <v>661</v>
      </c>
      <c r="D115" s="14">
        <v>105362</v>
      </c>
      <c r="E115" s="15"/>
      <c r="F115" s="16"/>
      <c r="G115" s="16"/>
      <c r="H115" s="17"/>
      <c r="I115" s="11"/>
      <c r="J115" s="11"/>
      <c r="K115" s="11"/>
    </row>
    <row r="116" ht="24" customHeight="1" spans="1:11">
      <c r="A116" s="11"/>
      <c r="B116" s="12"/>
      <c r="C116" s="13" t="s">
        <v>80</v>
      </c>
      <c r="D116" s="14">
        <v>108887</v>
      </c>
      <c r="E116" s="15"/>
      <c r="F116" s="16"/>
      <c r="G116" s="16"/>
      <c r="H116" s="17"/>
      <c r="I116" s="11"/>
      <c r="J116" s="11"/>
      <c r="K116" s="11"/>
    </row>
    <row r="117" ht="24" customHeight="1" spans="1:11">
      <c r="A117" s="11"/>
      <c r="B117" s="12"/>
      <c r="C117" s="13" t="s">
        <v>733</v>
      </c>
      <c r="D117" s="14">
        <f>D116-D115</f>
        <v>3525</v>
      </c>
      <c r="E117" s="15"/>
      <c r="F117" s="16"/>
      <c r="G117" s="16"/>
      <c r="H117" s="17"/>
      <c r="I117" s="11"/>
      <c r="J117" s="11"/>
      <c r="K117" s="11"/>
    </row>
    <row r="118" ht="24" customHeight="1" spans="1:11">
      <c r="A118" s="11"/>
      <c r="B118" s="12"/>
      <c r="C118" s="13" t="s">
        <v>734</v>
      </c>
      <c r="D118" s="14">
        <f>IF(D115=0,0,D116/D115-1)*100</f>
        <v>3.34560847364325</v>
      </c>
      <c r="E118" s="15" t="s">
        <v>653</v>
      </c>
      <c r="F118" s="18">
        <v>0</v>
      </c>
      <c r="G118" s="18">
        <v>10</v>
      </c>
      <c r="H118" s="123" t="s">
        <v>654</v>
      </c>
      <c r="I118" s="109"/>
      <c r="J118" s="109"/>
      <c r="K118" s="109"/>
    </row>
    <row r="119" ht="24" customHeight="1" spans="1:11">
      <c r="A119" s="11" t="s">
        <v>918</v>
      </c>
      <c r="B119" s="12" t="s">
        <v>874</v>
      </c>
      <c r="C119" s="13" t="s">
        <v>661</v>
      </c>
      <c r="D119" s="118">
        <v>31032</v>
      </c>
      <c r="E119" s="15"/>
      <c r="F119" s="55"/>
      <c r="G119" s="116"/>
      <c r="H119" s="41"/>
      <c r="I119" s="41"/>
      <c r="J119" s="41"/>
      <c r="K119" s="41"/>
    </row>
    <row r="120" ht="24" customHeight="1" spans="1:11">
      <c r="A120" s="11"/>
      <c r="B120" s="12"/>
      <c r="C120" s="13" t="s">
        <v>80</v>
      </c>
      <c r="D120" s="118">
        <v>32366</v>
      </c>
      <c r="E120" s="15"/>
      <c r="F120" s="55"/>
      <c r="G120" s="116"/>
      <c r="H120" s="41"/>
      <c r="I120" s="41"/>
      <c r="J120" s="41"/>
      <c r="K120" s="41"/>
    </row>
    <row r="121" ht="24" customHeight="1" spans="1:11">
      <c r="A121" s="11"/>
      <c r="B121" s="12"/>
      <c r="C121" s="13" t="s">
        <v>733</v>
      </c>
      <c r="D121" s="118">
        <f>D120-D119</f>
        <v>1334</v>
      </c>
      <c r="E121" s="15"/>
      <c r="F121" s="55"/>
      <c r="G121" s="116"/>
      <c r="H121" s="47"/>
      <c r="I121" s="41"/>
      <c r="J121" s="41"/>
      <c r="K121" s="41"/>
    </row>
    <row r="122" ht="24" customHeight="1" spans="1:11">
      <c r="A122" s="30"/>
      <c r="B122" s="97"/>
      <c r="C122" s="31" t="s">
        <v>734</v>
      </c>
      <c r="D122" s="32">
        <f>IF(D119=0,0,D121/D119)*100</f>
        <v>4.29878834751225</v>
      </c>
      <c r="E122" s="33" t="s">
        <v>653</v>
      </c>
      <c r="F122" s="98">
        <v>0</v>
      </c>
      <c r="G122" s="98">
        <v>10</v>
      </c>
      <c r="H122" s="124" t="s">
        <v>654</v>
      </c>
      <c r="I122" s="82"/>
      <c r="J122" s="82"/>
      <c r="K122" s="82"/>
    </row>
    <row r="123" ht="24" customHeight="1" spans="1:11">
      <c r="A123" s="48" t="s">
        <v>919</v>
      </c>
      <c r="B123" s="99" t="s">
        <v>920</v>
      </c>
      <c r="C123" s="193" t="s">
        <v>661</v>
      </c>
      <c r="D123" s="189">
        <v>5967</v>
      </c>
      <c r="E123" s="51"/>
      <c r="F123" s="107"/>
      <c r="G123" s="107"/>
      <c r="H123" s="108"/>
      <c r="I123" s="48"/>
      <c r="J123" s="48"/>
      <c r="K123" s="48"/>
    </row>
    <row r="124" ht="24" customHeight="1" spans="1:11">
      <c r="A124" s="11"/>
      <c r="B124" s="12"/>
      <c r="C124" s="127" t="s">
        <v>80</v>
      </c>
      <c r="D124" s="176">
        <v>6557</v>
      </c>
      <c r="E124" s="15"/>
      <c r="F124" s="16"/>
      <c r="G124" s="16"/>
      <c r="H124" s="17"/>
      <c r="I124" s="11"/>
      <c r="J124" s="11"/>
      <c r="K124" s="11"/>
    </row>
    <row r="125" ht="24" customHeight="1" spans="1:11">
      <c r="A125" s="11"/>
      <c r="B125" s="12"/>
      <c r="C125" s="13" t="s">
        <v>733</v>
      </c>
      <c r="D125" s="14">
        <f>D124-D123</f>
        <v>590</v>
      </c>
      <c r="E125" s="15"/>
      <c r="F125" s="16"/>
      <c r="G125" s="16"/>
      <c r="H125" s="17"/>
      <c r="I125" s="11"/>
      <c r="J125" s="11"/>
      <c r="K125" s="11"/>
    </row>
    <row r="126" ht="24" customHeight="1" spans="1:11">
      <c r="A126" s="11"/>
      <c r="B126" s="12"/>
      <c r="C126" s="13" t="s">
        <v>734</v>
      </c>
      <c r="D126" s="32">
        <f>IF(D123=0,0,D124/D123-1)*100</f>
        <v>9.88771577006871</v>
      </c>
      <c r="E126" s="15" t="s">
        <v>653</v>
      </c>
      <c r="F126" s="18">
        <v>0</v>
      </c>
      <c r="G126" s="18">
        <v>10</v>
      </c>
      <c r="H126" s="19" t="s">
        <v>654</v>
      </c>
      <c r="I126" s="25"/>
      <c r="J126" s="25"/>
      <c r="K126" s="25"/>
    </row>
    <row r="127" ht="24" customHeight="1" spans="1:11">
      <c r="A127" s="11" t="s">
        <v>921</v>
      </c>
      <c r="B127" s="12" t="s">
        <v>922</v>
      </c>
      <c r="C127" s="127" t="s">
        <v>661</v>
      </c>
      <c r="D127" s="189">
        <v>633</v>
      </c>
      <c r="E127" s="15"/>
      <c r="F127" s="16"/>
      <c r="G127" s="16"/>
      <c r="H127" s="17"/>
      <c r="I127" s="11"/>
      <c r="J127" s="11"/>
      <c r="K127" s="11"/>
    </row>
    <row r="128" ht="24" customHeight="1" spans="1:11">
      <c r="A128" s="11"/>
      <c r="B128" s="12"/>
      <c r="C128" s="127" t="s">
        <v>80</v>
      </c>
      <c r="D128" s="176">
        <v>696</v>
      </c>
      <c r="E128" s="15"/>
      <c r="F128" s="16"/>
      <c r="G128" s="16"/>
      <c r="H128" s="17"/>
      <c r="I128" s="11"/>
      <c r="J128" s="11"/>
      <c r="K128" s="11"/>
    </row>
    <row r="129" ht="24" customHeight="1" spans="1:11">
      <c r="A129" s="11"/>
      <c r="B129" s="12"/>
      <c r="C129" s="13" t="s">
        <v>733</v>
      </c>
      <c r="D129" s="14">
        <f>D128-D127</f>
        <v>63</v>
      </c>
      <c r="E129" s="15"/>
      <c r="F129" s="16"/>
      <c r="G129" s="16"/>
      <c r="H129" s="17"/>
      <c r="I129" s="11"/>
      <c r="J129" s="11"/>
      <c r="K129" s="11"/>
    </row>
    <row r="130" ht="24" customHeight="1" spans="1:11">
      <c r="A130" s="11"/>
      <c r="B130" s="12"/>
      <c r="C130" s="13" t="s">
        <v>734</v>
      </c>
      <c r="D130" s="14">
        <f>IF(D127=0,0,D128/D127-1)*100</f>
        <v>9.95260663507109</v>
      </c>
      <c r="E130" s="15" t="s">
        <v>653</v>
      </c>
      <c r="F130" s="85">
        <v>0</v>
      </c>
      <c r="G130" s="85">
        <v>10</v>
      </c>
      <c r="H130" s="19" t="s">
        <v>654</v>
      </c>
      <c r="I130" s="25"/>
      <c r="J130" s="25"/>
      <c r="K130" s="25"/>
    </row>
    <row r="131" ht="24" customHeight="1" spans="1:11">
      <c r="A131" s="11" t="s">
        <v>923</v>
      </c>
      <c r="B131" s="12" t="s">
        <v>878</v>
      </c>
      <c r="C131" s="13" t="s">
        <v>661</v>
      </c>
      <c r="D131" s="14">
        <v>24943</v>
      </c>
      <c r="E131" s="15"/>
      <c r="F131" s="16"/>
      <c r="G131" s="16"/>
      <c r="H131" s="17"/>
      <c r="I131" s="11"/>
      <c r="J131" s="11"/>
      <c r="K131" s="11"/>
    </row>
    <row r="132" ht="24" customHeight="1" spans="1:11">
      <c r="A132" s="11"/>
      <c r="B132" s="12"/>
      <c r="C132" s="13" t="s">
        <v>80</v>
      </c>
      <c r="D132" s="14">
        <v>25943</v>
      </c>
      <c r="E132" s="15"/>
      <c r="F132" s="16"/>
      <c r="G132" s="16"/>
      <c r="H132" s="17"/>
      <c r="I132" s="11"/>
      <c r="J132" s="11"/>
      <c r="K132" s="11"/>
    </row>
    <row r="133" ht="24" customHeight="1" spans="1:11">
      <c r="A133" s="11"/>
      <c r="B133" s="12"/>
      <c r="C133" s="13" t="s">
        <v>733</v>
      </c>
      <c r="D133" s="14">
        <f>D132-D131</f>
        <v>1000</v>
      </c>
      <c r="E133" s="15"/>
      <c r="F133" s="16"/>
      <c r="G133" s="16"/>
      <c r="H133" s="17"/>
      <c r="I133" s="11"/>
      <c r="J133" s="11"/>
      <c r="K133" s="11"/>
    </row>
    <row r="134" ht="24" customHeight="1" spans="1:11">
      <c r="A134" s="11"/>
      <c r="B134" s="12"/>
      <c r="C134" s="13" t="s">
        <v>734</v>
      </c>
      <c r="D134" s="32">
        <f>IF(D131=0,0,D132/D131-1)*100</f>
        <v>4.00914084111774</v>
      </c>
      <c r="E134" s="15" t="s">
        <v>653</v>
      </c>
      <c r="F134" s="85">
        <v>0</v>
      </c>
      <c r="G134" s="85">
        <v>10</v>
      </c>
      <c r="H134" s="19" t="s">
        <v>654</v>
      </c>
      <c r="I134" s="25"/>
      <c r="J134" s="25"/>
      <c r="K134" s="25"/>
    </row>
    <row r="135" ht="24" customHeight="1" spans="1:11">
      <c r="A135" s="11" t="s">
        <v>924</v>
      </c>
      <c r="B135" s="12" t="s">
        <v>925</v>
      </c>
      <c r="C135" s="127" t="s">
        <v>661</v>
      </c>
      <c r="D135" s="189">
        <v>722.37</v>
      </c>
      <c r="E135" s="15"/>
      <c r="F135" s="16"/>
      <c r="G135" s="16"/>
      <c r="H135" s="17"/>
      <c r="I135" s="11"/>
      <c r="J135" s="11"/>
      <c r="K135" s="11"/>
    </row>
    <row r="136" ht="24" customHeight="1" spans="1:11">
      <c r="A136" s="11"/>
      <c r="B136" s="12"/>
      <c r="C136" s="127" t="s">
        <v>80</v>
      </c>
      <c r="D136" s="176">
        <v>727.32</v>
      </c>
      <c r="E136" s="15"/>
      <c r="F136" s="16"/>
      <c r="G136" s="16"/>
      <c r="H136" s="17"/>
      <c r="I136" s="11"/>
      <c r="J136" s="11"/>
      <c r="K136" s="11"/>
    </row>
    <row r="137" ht="24" customHeight="1" spans="1:11">
      <c r="A137" s="11"/>
      <c r="B137" s="12"/>
      <c r="C137" s="13" t="s">
        <v>733</v>
      </c>
      <c r="D137" s="14">
        <f>D136-D135</f>
        <v>4.95000000000005</v>
      </c>
      <c r="E137" s="15"/>
      <c r="F137" s="16"/>
      <c r="G137" s="16"/>
      <c r="H137" s="17"/>
      <c r="I137" s="11"/>
      <c r="J137" s="11"/>
      <c r="K137" s="11"/>
    </row>
    <row r="138" ht="24" customHeight="1" spans="1:11">
      <c r="A138" s="11"/>
      <c r="B138" s="12"/>
      <c r="C138" s="13" t="s">
        <v>734</v>
      </c>
      <c r="D138" s="32">
        <f>IF(D135=0,0,D136/D135-1)*100</f>
        <v>0.685244403837371</v>
      </c>
      <c r="E138" s="15" t="s">
        <v>653</v>
      </c>
      <c r="F138" s="85">
        <v>0</v>
      </c>
      <c r="G138" s="85">
        <v>20</v>
      </c>
      <c r="H138" s="19" t="s">
        <v>654</v>
      </c>
      <c r="I138" s="25"/>
      <c r="J138" s="25"/>
      <c r="K138" s="25"/>
    </row>
    <row r="139" ht="24" customHeight="1" spans="1:11">
      <c r="A139" s="11" t="s">
        <v>926</v>
      </c>
      <c r="B139" s="12" t="s">
        <v>927</v>
      </c>
      <c r="C139" s="127" t="s">
        <v>661</v>
      </c>
      <c r="D139" s="189">
        <v>100</v>
      </c>
      <c r="E139" s="15"/>
      <c r="F139" s="16"/>
      <c r="G139" s="16"/>
      <c r="H139" s="17"/>
      <c r="I139" s="11"/>
      <c r="J139" s="11"/>
      <c r="K139" s="11"/>
    </row>
    <row r="140" ht="24" customHeight="1" spans="1:11">
      <c r="A140" s="11"/>
      <c r="B140" s="12"/>
      <c r="C140" s="127" t="s">
        <v>80</v>
      </c>
      <c r="D140" s="176">
        <v>100</v>
      </c>
      <c r="E140" s="15"/>
      <c r="F140" s="16"/>
      <c r="G140" s="16"/>
      <c r="H140" s="17"/>
      <c r="I140" s="11"/>
      <c r="J140" s="11"/>
      <c r="K140" s="11"/>
    </row>
    <row r="141" ht="24" customHeight="1" spans="1:11">
      <c r="A141" s="11"/>
      <c r="B141" s="12"/>
      <c r="C141" s="13" t="s">
        <v>733</v>
      </c>
      <c r="D141" s="14">
        <f>D140-D139</f>
        <v>0</v>
      </c>
      <c r="E141" s="15"/>
      <c r="F141" s="16"/>
      <c r="G141" s="16"/>
      <c r="H141" s="17"/>
      <c r="I141" s="11"/>
      <c r="J141" s="11"/>
      <c r="K141" s="11"/>
    </row>
    <row r="142" ht="24" customHeight="1" spans="1:11">
      <c r="A142" s="11"/>
      <c r="B142" s="12"/>
      <c r="C142" s="13" t="s">
        <v>734</v>
      </c>
      <c r="D142" s="32">
        <f>IF(D139=0,0,D140/D139-1)*100</f>
        <v>0</v>
      </c>
      <c r="E142" s="15" t="s">
        <v>653</v>
      </c>
      <c r="F142" s="85">
        <v>0</v>
      </c>
      <c r="G142" s="85">
        <v>20</v>
      </c>
      <c r="H142" s="19" t="s">
        <v>654</v>
      </c>
      <c r="I142" s="25"/>
      <c r="J142" s="25"/>
      <c r="K142" s="25"/>
    </row>
    <row r="143" ht="24" customHeight="1" spans="1:11">
      <c r="A143" s="11" t="s">
        <v>928</v>
      </c>
      <c r="B143" s="12" t="s">
        <v>929</v>
      </c>
      <c r="C143" s="127" t="s">
        <v>661</v>
      </c>
      <c r="D143" s="189">
        <v>136.41</v>
      </c>
      <c r="E143" s="15"/>
      <c r="F143" s="16"/>
      <c r="G143" s="16"/>
      <c r="H143" s="17"/>
      <c r="I143" s="11"/>
      <c r="J143" s="11"/>
      <c r="K143" s="11"/>
    </row>
    <row r="144" ht="24" customHeight="1" spans="1:11">
      <c r="A144" s="11"/>
      <c r="B144" s="12"/>
      <c r="C144" s="127" t="s">
        <v>80</v>
      </c>
      <c r="D144" s="176">
        <v>143.27</v>
      </c>
      <c r="E144" s="15"/>
      <c r="F144" s="16"/>
      <c r="G144" s="16"/>
      <c r="H144" s="17"/>
      <c r="I144" s="11"/>
      <c r="J144" s="11"/>
      <c r="K144" s="11"/>
    </row>
    <row r="145" ht="24" customHeight="1" spans="1:11">
      <c r="A145" s="11"/>
      <c r="B145" s="12"/>
      <c r="C145" s="13" t="s">
        <v>733</v>
      </c>
      <c r="D145" s="14">
        <f>D144-D143</f>
        <v>6.86000000000001</v>
      </c>
      <c r="E145" s="15"/>
      <c r="F145" s="16"/>
      <c r="G145" s="16"/>
      <c r="H145" s="17"/>
      <c r="I145" s="11"/>
      <c r="J145" s="11"/>
      <c r="K145" s="11"/>
    </row>
    <row r="146" ht="24" customHeight="1" spans="1:11">
      <c r="A146" s="11"/>
      <c r="B146" s="12"/>
      <c r="C146" s="13" t="s">
        <v>734</v>
      </c>
      <c r="D146" s="32">
        <f>IF(D143=0,0,D144/D143-1)*100</f>
        <v>5.02895682134741</v>
      </c>
      <c r="E146" s="15" t="s">
        <v>653</v>
      </c>
      <c r="F146" s="85">
        <v>0</v>
      </c>
      <c r="G146" s="85">
        <v>20</v>
      </c>
      <c r="H146" s="19" t="s">
        <v>654</v>
      </c>
      <c r="I146" s="25"/>
      <c r="J146" s="25"/>
      <c r="K146" s="25"/>
    </row>
    <row r="147" ht="24" customHeight="1" spans="1:11">
      <c r="A147" s="11" t="s">
        <v>930</v>
      </c>
      <c r="B147" s="12" t="s">
        <v>931</v>
      </c>
      <c r="C147" s="127" t="s">
        <v>661</v>
      </c>
      <c r="D147" s="189">
        <v>79.61</v>
      </c>
      <c r="E147" s="15"/>
      <c r="F147" s="16"/>
      <c r="G147" s="16"/>
      <c r="H147" s="17"/>
      <c r="I147" s="11"/>
      <c r="J147" s="11"/>
      <c r="K147" s="11"/>
    </row>
    <row r="148" ht="24" customHeight="1" spans="1:11">
      <c r="A148" s="11"/>
      <c r="B148" s="12"/>
      <c r="C148" s="127" t="s">
        <v>80</v>
      </c>
      <c r="D148" s="176">
        <v>88.85</v>
      </c>
      <c r="E148" s="15"/>
      <c r="F148" s="16"/>
      <c r="G148" s="16"/>
      <c r="H148" s="17"/>
      <c r="I148" s="11"/>
      <c r="J148" s="11"/>
      <c r="K148" s="11"/>
    </row>
    <row r="149" ht="24" customHeight="1" spans="1:11">
      <c r="A149" s="11"/>
      <c r="B149" s="12"/>
      <c r="C149" s="13" t="s">
        <v>733</v>
      </c>
      <c r="D149" s="14">
        <f>D148-D147</f>
        <v>9.23999999999999</v>
      </c>
      <c r="E149" s="15"/>
      <c r="F149" s="16"/>
      <c r="G149" s="16"/>
      <c r="H149" s="17"/>
      <c r="I149" s="11"/>
      <c r="J149" s="11"/>
      <c r="K149" s="11"/>
    </row>
    <row r="150" ht="24" customHeight="1" spans="1:11">
      <c r="A150" s="11"/>
      <c r="B150" s="12"/>
      <c r="C150" s="13" t="s">
        <v>734</v>
      </c>
      <c r="D150" s="14">
        <f>IF(D147=0,0,D148/D147-1)*100</f>
        <v>11.6065820876774</v>
      </c>
      <c r="E150" s="15" t="s">
        <v>653</v>
      </c>
      <c r="F150" s="85">
        <v>0</v>
      </c>
      <c r="G150" s="85">
        <v>20</v>
      </c>
      <c r="H150" s="19" t="s">
        <v>654</v>
      </c>
      <c r="I150" s="25"/>
      <c r="J150" s="25"/>
      <c r="K150" s="25"/>
    </row>
    <row r="151" ht="24" customHeight="1" spans="1:11">
      <c r="A151" s="8" t="s">
        <v>932</v>
      </c>
      <c r="B151" s="8"/>
      <c r="C151" s="9"/>
      <c r="D151" s="54"/>
      <c r="E151" s="54"/>
      <c r="F151" s="54"/>
      <c r="G151" s="54"/>
      <c r="H151" s="182"/>
      <c r="I151" s="54"/>
      <c r="J151" s="54"/>
      <c r="K151" s="54"/>
    </row>
    <row r="152" ht="24" customHeight="1" spans="1:11">
      <c r="A152" s="11" t="s">
        <v>933</v>
      </c>
      <c r="B152" s="11" t="s">
        <v>934</v>
      </c>
      <c r="C152" s="13" t="s">
        <v>661</v>
      </c>
      <c r="D152" s="14">
        <f>IF(D119-D123=0,0,D15/(D119-D123))</f>
        <v>722.373828047078</v>
      </c>
      <c r="E152" s="15" t="s">
        <v>653</v>
      </c>
      <c r="F152" s="85">
        <f>D135*0.9</f>
        <v>650.133</v>
      </c>
      <c r="G152" s="85">
        <f>D135*1.1</f>
        <v>794.607</v>
      </c>
      <c r="H152" s="19" t="s">
        <v>654</v>
      </c>
      <c r="I152" s="25"/>
      <c r="J152" s="25"/>
      <c r="K152" s="25"/>
    </row>
    <row r="153" ht="24" customHeight="1" spans="1:11">
      <c r="A153" s="11"/>
      <c r="B153" s="11"/>
      <c r="C153" s="13" t="s">
        <v>80</v>
      </c>
      <c r="D153" s="14">
        <f>IF((D120-D124)=0,0,D16/(D120-D124))</f>
        <v>727.319927157193</v>
      </c>
      <c r="E153" s="15" t="s">
        <v>653</v>
      </c>
      <c r="F153" s="85">
        <f>D136*0.9</f>
        <v>654.588</v>
      </c>
      <c r="G153" s="85">
        <f>D136*1.1</f>
        <v>800.052</v>
      </c>
      <c r="H153" s="19" t="s">
        <v>654</v>
      </c>
      <c r="I153" s="25"/>
      <c r="J153" s="25"/>
      <c r="K153" s="25"/>
    </row>
    <row r="154" ht="24" customHeight="1" spans="1:11">
      <c r="A154" s="11"/>
      <c r="B154" s="11"/>
      <c r="C154" s="13" t="s">
        <v>733</v>
      </c>
      <c r="D154" s="14">
        <f>D153-D152</f>
        <v>4.9460991101156</v>
      </c>
      <c r="E154" s="15"/>
      <c r="F154" s="16"/>
      <c r="G154" s="16"/>
      <c r="H154" s="17"/>
      <c r="I154" s="11"/>
      <c r="J154" s="11"/>
      <c r="K154" s="11"/>
    </row>
    <row r="155" ht="24" customHeight="1" spans="1:11">
      <c r="A155" s="11" t="s">
        <v>935</v>
      </c>
      <c r="B155" s="11" t="s">
        <v>936</v>
      </c>
      <c r="C155" s="13" t="s">
        <v>661</v>
      </c>
      <c r="D155" s="14">
        <f>IF(D123=0,0,D19/D123)</f>
        <v>100</v>
      </c>
      <c r="E155" s="15" t="s">
        <v>653</v>
      </c>
      <c r="F155" s="18">
        <v>100</v>
      </c>
      <c r="G155" s="18">
        <v>500</v>
      </c>
      <c r="H155" s="19" t="s">
        <v>654</v>
      </c>
      <c r="I155" s="25"/>
      <c r="J155" s="25"/>
      <c r="K155" s="25"/>
    </row>
    <row r="156" ht="24" customHeight="1" spans="1:11">
      <c r="A156" s="11"/>
      <c r="B156" s="11"/>
      <c r="C156" s="13" t="s">
        <v>80</v>
      </c>
      <c r="D156" s="14">
        <f>IF(D124=0,0,D20/D124)</f>
        <v>106.252859539424</v>
      </c>
      <c r="E156" s="15" t="s">
        <v>653</v>
      </c>
      <c r="F156" s="18">
        <v>100</v>
      </c>
      <c r="G156" s="18">
        <v>500</v>
      </c>
      <c r="H156" s="19" t="s">
        <v>654</v>
      </c>
      <c r="I156" s="25"/>
      <c r="J156" s="25"/>
      <c r="K156" s="25"/>
    </row>
    <row r="157" ht="24" customHeight="1" spans="1:11">
      <c r="A157" s="11" t="s">
        <v>937</v>
      </c>
      <c r="B157" s="11" t="s">
        <v>938</v>
      </c>
      <c r="C157" s="13" t="s">
        <v>661</v>
      </c>
      <c r="D157" s="14">
        <f>IF(D127=0,0,D23/D127)</f>
        <v>2473.45971563981</v>
      </c>
      <c r="E157" s="15" t="s">
        <v>653</v>
      </c>
      <c r="F157" s="18">
        <v>1000</v>
      </c>
      <c r="G157" s="18">
        <v>150000</v>
      </c>
      <c r="H157" s="19" t="s">
        <v>654</v>
      </c>
      <c r="I157" s="25"/>
      <c r="J157" s="25"/>
      <c r="K157" s="25"/>
    </row>
    <row r="158" ht="24" customHeight="1" spans="1:11">
      <c r="A158" s="11"/>
      <c r="B158" s="11"/>
      <c r="C158" s="13" t="s">
        <v>80</v>
      </c>
      <c r="D158" s="14">
        <f>IF(D128=0,0,D24/D128)</f>
        <v>2393.24712643678</v>
      </c>
      <c r="E158" s="15" t="s">
        <v>653</v>
      </c>
      <c r="F158" s="18">
        <v>1000</v>
      </c>
      <c r="G158" s="18">
        <v>150000</v>
      </c>
      <c r="H158" s="19" t="s">
        <v>654</v>
      </c>
      <c r="I158" s="25"/>
      <c r="J158" s="25"/>
      <c r="K158" s="25"/>
    </row>
    <row r="159" ht="24" customHeight="1" spans="1:11">
      <c r="A159" s="11" t="s">
        <v>939</v>
      </c>
      <c r="B159" s="11" t="s">
        <v>940</v>
      </c>
      <c r="C159" s="13" t="s">
        <v>661</v>
      </c>
      <c r="D159" s="14">
        <f>IF(D131=0,0,D31/D131)/12</f>
        <v>136.408030309105</v>
      </c>
      <c r="E159" s="15" t="s">
        <v>653</v>
      </c>
      <c r="F159" s="85">
        <f>IF(D143&lt;=108,98,D143*0.9)</f>
        <v>122.769</v>
      </c>
      <c r="G159" s="85">
        <f>D143*1.1</f>
        <v>150.051</v>
      </c>
      <c r="H159" s="19" t="s">
        <v>654</v>
      </c>
      <c r="I159" s="25"/>
      <c r="J159" s="25"/>
      <c r="K159" s="25"/>
    </row>
    <row r="160" ht="24" customHeight="1" spans="1:11">
      <c r="A160" s="11"/>
      <c r="B160" s="11"/>
      <c r="C160" s="13" t="s">
        <v>80</v>
      </c>
      <c r="D160" s="14">
        <f>IF(D132=0,0,D32/D132)/12</f>
        <v>143.290209947449</v>
      </c>
      <c r="E160" s="15" t="s">
        <v>653</v>
      </c>
      <c r="F160" s="85">
        <f>IF(D144&lt;=108,98,D144*0.9)</f>
        <v>128.943</v>
      </c>
      <c r="G160" s="85">
        <f>D144*1.1</f>
        <v>157.597</v>
      </c>
      <c r="H160" s="19" t="s">
        <v>654</v>
      </c>
      <c r="I160" s="25"/>
      <c r="J160" s="25"/>
      <c r="K160" s="25"/>
    </row>
    <row r="161" ht="24" customHeight="1" spans="1:11">
      <c r="A161" s="11"/>
      <c r="B161" s="11"/>
      <c r="C161" s="13" t="s">
        <v>734</v>
      </c>
      <c r="D161" s="14">
        <f>IF(D159=0,0,(D160-D159)/D159)*100</f>
        <v>5.04528921262839</v>
      </c>
      <c r="E161" s="15" t="s">
        <v>653</v>
      </c>
      <c r="F161" s="85">
        <v>0</v>
      </c>
      <c r="G161" s="85">
        <v>15</v>
      </c>
      <c r="H161" s="19" t="s">
        <v>654</v>
      </c>
      <c r="I161" s="25"/>
      <c r="J161" s="25"/>
      <c r="K161" s="25"/>
    </row>
    <row r="162" ht="24" customHeight="1" spans="1:11">
      <c r="A162" s="11" t="s">
        <v>941</v>
      </c>
      <c r="B162" s="11" t="s">
        <v>942</v>
      </c>
      <c r="C162" s="13" t="s">
        <v>661</v>
      </c>
      <c r="D162" s="14">
        <f>IF(D131=0,0,D73/D131)/12</f>
        <v>136.408030309105</v>
      </c>
      <c r="E162" s="15" t="s">
        <v>653</v>
      </c>
      <c r="F162" s="85">
        <f>IF(D143&lt;=108,98,D143*0.9)</f>
        <v>122.769</v>
      </c>
      <c r="G162" s="85">
        <f>D143*1.1</f>
        <v>150.051</v>
      </c>
      <c r="H162" s="19" t="s">
        <v>654</v>
      </c>
      <c r="I162" s="25"/>
      <c r="J162" s="25"/>
      <c r="K162" s="25"/>
    </row>
    <row r="163" ht="24" customHeight="1" spans="1:11">
      <c r="A163" s="11"/>
      <c r="B163" s="11"/>
      <c r="C163" s="13" t="s">
        <v>80</v>
      </c>
      <c r="D163" s="14">
        <f>IF(D132=0,0,D74/D132)/12</f>
        <v>143.290209947449</v>
      </c>
      <c r="E163" s="15" t="s">
        <v>653</v>
      </c>
      <c r="F163" s="85">
        <f>IF(D144&lt;=108,98,D144*0.9)</f>
        <v>128.943</v>
      </c>
      <c r="G163" s="85">
        <f>D144*1.1</f>
        <v>157.597</v>
      </c>
      <c r="H163" s="19" t="s">
        <v>654</v>
      </c>
      <c r="I163" s="25"/>
      <c r="J163" s="25"/>
      <c r="K163" s="25"/>
    </row>
    <row r="164" ht="24" customHeight="1" spans="1:11">
      <c r="A164" s="11"/>
      <c r="B164" s="11"/>
      <c r="C164" s="13" t="s">
        <v>733</v>
      </c>
      <c r="D164" s="14">
        <f>D163-D162</f>
        <v>6.88217963834413</v>
      </c>
      <c r="E164" s="15"/>
      <c r="F164" s="16"/>
      <c r="G164" s="16"/>
      <c r="H164" s="17"/>
      <c r="I164" s="11"/>
      <c r="J164" s="11"/>
      <c r="K164" s="11"/>
    </row>
    <row r="165" ht="24" customHeight="1" spans="1:11">
      <c r="A165" s="11"/>
      <c r="B165" s="11"/>
      <c r="C165" s="13" t="s">
        <v>734</v>
      </c>
      <c r="D165" s="14">
        <f>IF(D162=0,0,D164/D162)</f>
        <v>0.0504528921262839</v>
      </c>
      <c r="E165" s="15" t="s">
        <v>653</v>
      </c>
      <c r="F165" s="85">
        <v>0</v>
      </c>
      <c r="G165" s="85">
        <v>15</v>
      </c>
      <c r="H165" s="19" t="s">
        <v>654</v>
      </c>
      <c r="I165" s="109"/>
      <c r="J165" s="109"/>
      <c r="K165" s="109"/>
    </row>
    <row r="166" ht="24" customHeight="1" spans="1:11">
      <c r="A166" s="11" t="s">
        <v>943</v>
      </c>
      <c r="B166" s="11" t="s">
        <v>944</v>
      </c>
      <c r="C166" s="13" t="s">
        <v>661</v>
      </c>
      <c r="D166" s="14">
        <f>D162-D159</f>
        <v>0</v>
      </c>
      <c r="E166" s="15" t="s">
        <v>653</v>
      </c>
      <c r="F166" s="85">
        <v>-10</v>
      </c>
      <c r="G166" s="85">
        <v>10</v>
      </c>
      <c r="H166" s="141" t="s">
        <v>654</v>
      </c>
      <c r="I166" s="82"/>
      <c r="J166" s="82"/>
      <c r="K166" s="82"/>
    </row>
    <row r="167" ht="24" customHeight="1" spans="1:11">
      <c r="A167" s="30"/>
      <c r="B167" s="30"/>
      <c r="C167" s="31" t="s">
        <v>80</v>
      </c>
      <c r="D167" s="32">
        <f>D163-D160</f>
        <v>0</v>
      </c>
      <c r="E167" s="33" t="s">
        <v>653</v>
      </c>
      <c r="F167" s="85">
        <v>-10</v>
      </c>
      <c r="G167" s="85">
        <v>10</v>
      </c>
      <c r="H167" s="141" t="s">
        <v>654</v>
      </c>
      <c r="I167" s="82"/>
      <c r="J167" s="82"/>
      <c r="K167" s="82"/>
    </row>
    <row r="168" ht="24" customHeight="1" spans="1:11">
      <c r="A168" s="48" t="s">
        <v>945</v>
      </c>
      <c r="B168" s="48" t="s">
        <v>946</v>
      </c>
      <c r="C168" s="49" t="s">
        <v>661</v>
      </c>
      <c r="D168" s="50">
        <f>IF(D73=0,0,D31*100/D73)</f>
        <v>100</v>
      </c>
      <c r="E168" s="51" t="s">
        <v>653</v>
      </c>
      <c r="F168" s="85">
        <v>98</v>
      </c>
      <c r="G168" s="85">
        <v>105</v>
      </c>
      <c r="H168" s="19" t="s">
        <v>654</v>
      </c>
      <c r="I168" s="53"/>
      <c r="J168" s="53"/>
      <c r="K168" s="53"/>
    </row>
    <row r="169" ht="24" customHeight="1" spans="1:11">
      <c r="A169" s="30"/>
      <c r="B169" s="30"/>
      <c r="C169" s="31" t="s">
        <v>80</v>
      </c>
      <c r="D169" s="32">
        <f>IF(D74=0,0,D32*100/D74)</f>
        <v>100</v>
      </c>
      <c r="E169" s="33" t="s">
        <v>653</v>
      </c>
      <c r="F169" s="85">
        <v>98</v>
      </c>
      <c r="G169" s="85">
        <v>105</v>
      </c>
      <c r="H169" s="19" t="s">
        <v>654</v>
      </c>
      <c r="I169" s="25"/>
      <c r="J169" s="25"/>
      <c r="K169" s="25"/>
    </row>
  </sheetData>
  <mergeCells count="100">
    <mergeCell ref="A1:K1"/>
    <mergeCell ref="F4:G4"/>
    <mergeCell ref="A6:I6"/>
    <mergeCell ref="A68:I68"/>
    <mergeCell ref="A93:I93"/>
    <mergeCell ref="A114:I114"/>
    <mergeCell ref="A151:I151"/>
    <mergeCell ref="A4:A5"/>
    <mergeCell ref="A7:A10"/>
    <mergeCell ref="A11:A14"/>
    <mergeCell ref="A15:A18"/>
    <mergeCell ref="A19:A22"/>
    <mergeCell ref="A23:A26"/>
    <mergeCell ref="A27:A30"/>
    <mergeCell ref="A31:A34"/>
    <mergeCell ref="A35:A38"/>
    <mergeCell ref="A39:A42"/>
    <mergeCell ref="A43:A48"/>
    <mergeCell ref="A49:A52"/>
    <mergeCell ref="A53:A56"/>
    <mergeCell ref="A57:A59"/>
    <mergeCell ref="A60:A63"/>
    <mergeCell ref="A64:A67"/>
    <mergeCell ref="A69:A72"/>
    <mergeCell ref="A73:A76"/>
    <mergeCell ref="A77:A80"/>
    <mergeCell ref="A81:A84"/>
    <mergeCell ref="A85:A88"/>
    <mergeCell ref="A89:A92"/>
    <mergeCell ref="A94:A97"/>
    <mergeCell ref="A98:A101"/>
    <mergeCell ref="A102:A105"/>
    <mergeCell ref="A106:A109"/>
    <mergeCell ref="A110:A113"/>
    <mergeCell ref="A115:A118"/>
    <mergeCell ref="A119:A122"/>
    <mergeCell ref="A123:A126"/>
    <mergeCell ref="A127:A130"/>
    <mergeCell ref="A131:A134"/>
    <mergeCell ref="A135:A138"/>
    <mergeCell ref="A139:A142"/>
    <mergeCell ref="A143:A146"/>
    <mergeCell ref="A147:A150"/>
    <mergeCell ref="A152:A154"/>
    <mergeCell ref="A155:A156"/>
    <mergeCell ref="A157:A158"/>
    <mergeCell ref="A159:A161"/>
    <mergeCell ref="A162:A165"/>
    <mergeCell ref="A166:A167"/>
    <mergeCell ref="A168:A169"/>
    <mergeCell ref="B4:B5"/>
    <mergeCell ref="B7:B10"/>
    <mergeCell ref="B11:B14"/>
    <mergeCell ref="B15:B18"/>
    <mergeCell ref="B19:B22"/>
    <mergeCell ref="B23:B26"/>
    <mergeCell ref="B27:B30"/>
    <mergeCell ref="B31:B34"/>
    <mergeCell ref="B35:B38"/>
    <mergeCell ref="B39:B42"/>
    <mergeCell ref="B43:B48"/>
    <mergeCell ref="B49:B52"/>
    <mergeCell ref="B53:B56"/>
    <mergeCell ref="B57:B59"/>
    <mergeCell ref="B60:B63"/>
    <mergeCell ref="B64:B67"/>
    <mergeCell ref="B69:B72"/>
    <mergeCell ref="B73:B76"/>
    <mergeCell ref="B77:B80"/>
    <mergeCell ref="B81:B84"/>
    <mergeCell ref="B85:B88"/>
    <mergeCell ref="B89:B92"/>
    <mergeCell ref="B94:B97"/>
    <mergeCell ref="B98:B101"/>
    <mergeCell ref="B102:B105"/>
    <mergeCell ref="B106:B109"/>
    <mergeCell ref="B110:B113"/>
    <mergeCell ref="B115:B118"/>
    <mergeCell ref="B119:B122"/>
    <mergeCell ref="B123:B126"/>
    <mergeCell ref="B127:B130"/>
    <mergeCell ref="B131:B134"/>
    <mergeCell ref="B135:B138"/>
    <mergeCell ref="B139:B142"/>
    <mergeCell ref="B143:B146"/>
    <mergeCell ref="B147:B150"/>
    <mergeCell ref="B152:B154"/>
    <mergeCell ref="B155:B156"/>
    <mergeCell ref="B157:B158"/>
    <mergeCell ref="B159:B161"/>
    <mergeCell ref="B162:B165"/>
    <mergeCell ref="B166:B167"/>
    <mergeCell ref="B168:B169"/>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zoomScalePageLayoutView="60" workbookViewId="0">
      <pane topLeftCell="F69" activePane="bottomRight" state="frozen"/>
      <selection activeCell="A1" sqref="A1:K1"/>
    </sheetView>
  </sheetViews>
  <sheetFormatPr defaultColWidth="8" defaultRowHeight="13.5"/>
  <cols>
    <col min="1" max="1" width="31.9833333333333" style="1"/>
    <col min="2" max="2" width="20.7916666666667" style="1"/>
    <col min="3" max="3" width="27.25" style="1"/>
    <col min="4" max="4" width="24.95" style="1"/>
    <col min="5" max="5" width="5.73333333333333" style="1"/>
    <col min="6" max="6" width="7.45833333333333" style="1"/>
    <col min="7" max="7" width="8.74166666666667" style="1"/>
    <col min="8" max="8" width="6.73333333333333" style="1"/>
    <col min="9" max="11" width="31.9833333333333" style="1"/>
  </cols>
  <sheetData>
    <row r="1" ht="30.75" customHeight="1" spans="1:11">
      <c r="A1" s="56" t="s">
        <v>947</v>
      </c>
      <c r="B1" s="56"/>
      <c r="C1" s="56"/>
      <c r="D1" s="56"/>
      <c r="E1" s="56"/>
      <c r="F1" s="56"/>
      <c r="G1" s="56"/>
      <c r="H1" s="159"/>
      <c r="I1" s="56"/>
      <c r="J1" s="56"/>
      <c r="K1" s="56"/>
    </row>
    <row r="2" ht="11.25" customHeight="1" spans="1:11">
      <c r="A2" s="57" t="s">
        <v>948</v>
      </c>
      <c r="B2" s="57"/>
      <c r="C2" s="57"/>
      <c r="D2" s="57"/>
      <c r="E2" s="57"/>
      <c r="F2" s="57"/>
      <c r="G2" s="57"/>
      <c r="H2" s="159"/>
      <c r="I2" s="57"/>
      <c r="J2" s="57"/>
      <c r="K2" s="57"/>
    </row>
    <row r="3" ht="12.75" customHeight="1" spans="1:11">
      <c r="A3" s="4" t="s">
        <v>49</v>
      </c>
      <c r="B3" s="58"/>
      <c r="C3" s="59"/>
      <c r="D3" s="59"/>
      <c r="E3" s="59"/>
      <c r="F3" s="59"/>
      <c r="G3" s="59"/>
      <c r="H3" s="160"/>
      <c r="I3" s="59"/>
      <c r="J3" s="59"/>
      <c r="K3" s="59" t="s">
        <v>635</v>
      </c>
    </row>
    <row r="4" ht="22.5" customHeight="1" spans="1:11">
      <c r="A4" s="6" t="s">
        <v>354</v>
      </c>
      <c r="B4" s="60" t="s">
        <v>636</v>
      </c>
      <c r="C4" s="6" t="s">
        <v>637</v>
      </c>
      <c r="D4" s="6" t="s">
        <v>638</v>
      </c>
      <c r="E4" s="7" t="s">
        <v>639</v>
      </c>
      <c r="F4" s="6" t="s">
        <v>640</v>
      </c>
      <c r="G4" s="6"/>
      <c r="H4" s="7" t="s">
        <v>641</v>
      </c>
      <c r="I4" s="6" t="s">
        <v>642</v>
      </c>
      <c r="J4" s="6" t="s">
        <v>643</v>
      </c>
      <c r="K4" s="6" t="s">
        <v>644</v>
      </c>
    </row>
    <row r="5" ht="22.5" customHeight="1" spans="1:11">
      <c r="A5" s="6"/>
      <c r="B5" s="61"/>
      <c r="C5" s="6"/>
      <c r="D5" s="6"/>
      <c r="E5" s="6"/>
      <c r="F5" s="6" t="s">
        <v>645</v>
      </c>
      <c r="G5" s="6" t="s">
        <v>646</v>
      </c>
      <c r="H5" s="6"/>
      <c r="I5" s="6"/>
      <c r="J5" s="6"/>
      <c r="K5" s="6"/>
    </row>
    <row r="6" ht="22.5" customHeight="1" spans="1:11">
      <c r="A6" s="9" t="s">
        <v>647</v>
      </c>
      <c r="B6" s="9"/>
      <c r="C6" s="9"/>
      <c r="D6" s="9"/>
      <c r="E6" s="9"/>
      <c r="F6" s="9"/>
      <c r="G6" s="9"/>
      <c r="H6" s="168"/>
      <c r="I6" s="9"/>
      <c r="J6" s="9"/>
      <c r="K6" s="9"/>
    </row>
    <row r="7" ht="22.5" customHeight="1" spans="1:11">
      <c r="A7" s="13" t="s">
        <v>861</v>
      </c>
      <c r="B7" s="26" t="s">
        <v>649</v>
      </c>
      <c r="C7" s="13" t="s">
        <v>650</v>
      </c>
      <c r="D7" s="14">
        <v>7270454.89</v>
      </c>
      <c r="E7" s="122"/>
      <c r="F7" s="16"/>
      <c r="G7" s="16"/>
      <c r="H7" s="17"/>
      <c r="I7" s="25"/>
      <c r="J7" s="25"/>
      <c r="K7" s="25"/>
    </row>
    <row r="8" ht="22.5" customHeight="1" spans="1:11">
      <c r="A8" s="13"/>
      <c r="B8" s="27"/>
      <c r="C8" s="13" t="s">
        <v>651</v>
      </c>
      <c r="D8" s="14">
        <v>7270454.89</v>
      </c>
      <c r="E8" s="15"/>
      <c r="F8" s="16"/>
      <c r="G8" s="16"/>
      <c r="H8" s="17"/>
      <c r="I8" s="25"/>
      <c r="J8" s="25"/>
      <c r="K8" s="25"/>
    </row>
    <row r="9" ht="22.5" customHeight="1" spans="1:11">
      <c r="A9" s="13"/>
      <c r="B9" s="28"/>
      <c r="C9" s="13" t="s">
        <v>652</v>
      </c>
      <c r="D9" s="14">
        <f>D8-D7</f>
        <v>0</v>
      </c>
      <c r="E9" s="15" t="s">
        <v>653</v>
      </c>
      <c r="F9" s="18">
        <v>0</v>
      </c>
      <c r="G9" s="18">
        <v>0</v>
      </c>
      <c r="H9" s="123" t="s">
        <v>654</v>
      </c>
      <c r="I9" s="109"/>
      <c r="J9" s="109"/>
      <c r="K9" s="109"/>
    </row>
    <row r="10" ht="22.5" customHeight="1" spans="1:11">
      <c r="A10" s="13" t="s">
        <v>655</v>
      </c>
      <c r="B10" s="26" t="s">
        <v>656</v>
      </c>
      <c r="C10" s="13" t="s">
        <v>657</v>
      </c>
      <c r="D10" s="14">
        <v>0</v>
      </c>
      <c r="E10" s="15"/>
      <c r="F10" s="18"/>
      <c r="G10" s="104"/>
      <c r="H10" s="41"/>
      <c r="I10" s="41"/>
      <c r="J10" s="41"/>
      <c r="K10" s="41"/>
    </row>
    <row r="11" ht="22.5" customHeight="1" spans="1:11">
      <c r="A11" s="13"/>
      <c r="B11" s="27"/>
      <c r="C11" s="13" t="s">
        <v>658</v>
      </c>
      <c r="D11" s="20">
        <v>0</v>
      </c>
      <c r="E11" s="15"/>
      <c r="F11" s="18"/>
      <c r="G11" s="104"/>
      <c r="H11" s="47"/>
      <c r="I11" s="41"/>
      <c r="J11" s="41"/>
      <c r="K11" s="41"/>
    </row>
    <row r="12" ht="22.5" customHeight="1" spans="1:11">
      <c r="A12" s="31"/>
      <c r="B12" s="125"/>
      <c r="C12" s="31" t="s">
        <v>652</v>
      </c>
      <c r="D12" s="32">
        <f>D11-D10</f>
        <v>0</v>
      </c>
      <c r="E12" s="33" t="s">
        <v>653</v>
      </c>
      <c r="F12" s="98">
        <v>0</v>
      </c>
      <c r="G12" s="98">
        <v>0</v>
      </c>
      <c r="H12" s="124" t="s">
        <v>654</v>
      </c>
      <c r="I12" s="82"/>
      <c r="J12" s="82"/>
      <c r="K12" s="82"/>
    </row>
    <row r="13" ht="22.5" customHeight="1" spans="1:11">
      <c r="A13" s="49" t="s">
        <v>659</v>
      </c>
      <c r="B13" s="152" t="s">
        <v>660</v>
      </c>
      <c r="C13" s="49" t="s">
        <v>661</v>
      </c>
      <c r="D13" s="50">
        <v>16360000</v>
      </c>
      <c r="E13" s="51"/>
      <c r="F13" s="107"/>
      <c r="G13" s="107"/>
      <c r="H13" s="153"/>
      <c r="I13" s="53"/>
      <c r="J13" s="53"/>
      <c r="K13" s="53"/>
    </row>
    <row r="14" ht="22.5" customHeight="1" spans="1:11">
      <c r="A14" s="13"/>
      <c r="B14" s="27"/>
      <c r="C14" s="13" t="s">
        <v>662</v>
      </c>
      <c r="D14" s="20">
        <v>16360000</v>
      </c>
      <c r="E14" s="15"/>
      <c r="F14" s="16"/>
      <c r="G14" s="16"/>
      <c r="H14" s="29"/>
      <c r="I14" s="25"/>
      <c r="J14" s="25"/>
      <c r="K14" s="25"/>
    </row>
    <row r="15" ht="22.5" customHeight="1" spans="1:11">
      <c r="A15" s="13"/>
      <c r="B15" s="28"/>
      <c r="C15" s="13" t="s">
        <v>652</v>
      </c>
      <c r="D15" s="14">
        <f>D14-D13</f>
        <v>0</v>
      </c>
      <c r="E15" s="15" t="s">
        <v>653</v>
      </c>
      <c r="F15" s="18">
        <v>0</v>
      </c>
      <c r="G15" s="18">
        <v>0</v>
      </c>
      <c r="H15" s="19" t="s">
        <v>654</v>
      </c>
      <c r="I15" s="25"/>
      <c r="J15" s="25"/>
      <c r="K15" s="25"/>
    </row>
    <row r="16" ht="22.5" customHeight="1" spans="1:11">
      <c r="A16" s="9" t="s">
        <v>676</v>
      </c>
      <c r="B16" s="9"/>
      <c r="C16" s="9"/>
      <c r="D16" s="9"/>
      <c r="E16" s="9"/>
      <c r="F16" s="9"/>
      <c r="G16" s="9"/>
      <c r="H16" s="168"/>
      <c r="I16" s="9"/>
      <c r="J16" s="9"/>
      <c r="K16" s="9"/>
    </row>
    <row r="17" ht="22.5" customHeight="1" spans="1:11">
      <c r="A17" s="13" t="s">
        <v>677</v>
      </c>
      <c r="B17" s="71" t="s">
        <v>736</v>
      </c>
      <c r="C17" s="13" t="s">
        <v>679</v>
      </c>
      <c r="D17" s="14">
        <v>86632238.45</v>
      </c>
      <c r="E17" s="15"/>
      <c r="F17" s="16"/>
      <c r="G17" s="16"/>
      <c r="H17" s="17"/>
      <c r="I17" s="25"/>
      <c r="J17" s="25"/>
      <c r="K17" s="25"/>
    </row>
    <row r="18" ht="22.5" customHeight="1" spans="1:11">
      <c r="A18" s="13"/>
      <c r="B18" s="72"/>
      <c r="C18" s="13" t="s">
        <v>661</v>
      </c>
      <c r="D18" s="14">
        <v>86710662.97</v>
      </c>
      <c r="E18" s="15"/>
      <c r="F18" s="16"/>
      <c r="G18" s="16"/>
      <c r="H18" s="17"/>
      <c r="I18" s="25"/>
      <c r="J18" s="25"/>
      <c r="K18" s="25"/>
    </row>
    <row r="19" ht="22.5" customHeight="1" spans="1:11">
      <c r="A19" s="13"/>
      <c r="B19" s="73"/>
      <c r="C19" s="13" t="s">
        <v>680</v>
      </c>
      <c r="D19" s="14">
        <f>IF(D17=0,0,D18/D17)*100</f>
        <v>100.090525792018</v>
      </c>
      <c r="E19" s="15" t="s">
        <v>653</v>
      </c>
      <c r="F19" s="18">
        <v>95</v>
      </c>
      <c r="G19" s="18">
        <v>105</v>
      </c>
      <c r="H19" s="19" t="s">
        <v>654</v>
      </c>
      <c r="I19" s="25"/>
      <c r="J19" s="25"/>
      <c r="K19" s="25"/>
    </row>
    <row r="20" ht="22.5" customHeight="1" spans="1:11">
      <c r="A20" s="13" t="s">
        <v>681</v>
      </c>
      <c r="B20" s="71" t="s">
        <v>736</v>
      </c>
      <c r="C20" s="13" t="s">
        <v>679</v>
      </c>
      <c r="D20" s="14">
        <v>77000000</v>
      </c>
      <c r="E20" s="15"/>
      <c r="F20" s="16"/>
      <c r="G20" s="16"/>
      <c r="H20" s="17"/>
      <c r="I20" s="25"/>
      <c r="J20" s="25"/>
      <c r="K20" s="25"/>
    </row>
    <row r="21" ht="22.5" customHeight="1" spans="1:11">
      <c r="A21" s="13"/>
      <c r="B21" s="72"/>
      <c r="C21" s="13" t="s">
        <v>661</v>
      </c>
      <c r="D21" s="14">
        <v>77000000</v>
      </c>
      <c r="E21" s="15"/>
      <c r="F21" s="16"/>
      <c r="G21" s="16"/>
      <c r="H21" s="17"/>
      <c r="I21" s="25"/>
      <c r="J21" s="25"/>
      <c r="K21" s="25"/>
    </row>
    <row r="22" ht="22.5" customHeight="1" spans="1:11">
      <c r="A22" s="13"/>
      <c r="B22" s="73"/>
      <c r="C22" s="13" t="s">
        <v>680</v>
      </c>
      <c r="D22" s="14">
        <f>IF(D20=0,0,D21/D20)*100</f>
        <v>100</v>
      </c>
      <c r="E22" s="15" t="s">
        <v>653</v>
      </c>
      <c r="F22" s="18">
        <v>95</v>
      </c>
      <c r="G22" s="18">
        <v>105</v>
      </c>
      <c r="H22" s="19" t="s">
        <v>654</v>
      </c>
      <c r="I22" s="25"/>
      <c r="J22" s="25"/>
      <c r="K22" s="25"/>
    </row>
    <row r="23" ht="22.5" customHeight="1" spans="1:11">
      <c r="A23" s="13" t="s">
        <v>682</v>
      </c>
      <c r="B23" s="71" t="s">
        <v>736</v>
      </c>
      <c r="C23" s="13" t="s">
        <v>679</v>
      </c>
      <c r="D23" s="14">
        <v>161311081</v>
      </c>
      <c r="E23" s="15"/>
      <c r="F23" s="16"/>
      <c r="G23" s="16"/>
      <c r="H23" s="17"/>
      <c r="I23" s="25"/>
      <c r="J23" s="25"/>
      <c r="K23" s="25"/>
    </row>
    <row r="24" ht="22.5" customHeight="1" spans="1:11">
      <c r="A24" s="13"/>
      <c r="B24" s="72"/>
      <c r="C24" s="13" t="s">
        <v>661</v>
      </c>
      <c r="D24" s="14">
        <v>161642372.72</v>
      </c>
      <c r="E24" s="15"/>
      <c r="F24" s="16"/>
      <c r="G24" s="16"/>
      <c r="H24" s="17"/>
      <c r="I24" s="25"/>
      <c r="J24" s="25"/>
      <c r="K24" s="25"/>
    </row>
    <row r="25" ht="22.5" customHeight="1" spans="1:11">
      <c r="A25" s="13"/>
      <c r="B25" s="73"/>
      <c r="C25" s="13" t="s">
        <v>680</v>
      </c>
      <c r="D25" s="14">
        <f>IF(D23=0,0,D24/D23)*100</f>
        <v>100.205374434258</v>
      </c>
      <c r="E25" s="15" t="s">
        <v>653</v>
      </c>
      <c r="F25" s="18">
        <v>95</v>
      </c>
      <c r="G25" s="18">
        <v>105</v>
      </c>
      <c r="H25" s="19" t="s">
        <v>654</v>
      </c>
      <c r="I25" s="25"/>
      <c r="J25" s="25"/>
      <c r="K25" s="25"/>
    </row>
    <row r="26" ht="22.5" customHeight="1" spans="1:11">
      <c r="A26" s="9" t="s">
        <v>684</v>
      </c>
      <c r="B26" s="9"/>
      <c r="C26" s="9"/>
      <c r="D26" s="9"/>
      <c r="E26" s="9"/>
      <c r="F26" s="9"/>
      <c r="G26" s="9"/>
      <c r="H26" s="168"/>
      <c r="I26" s="9"/>
      <c r="J26" s="9"/>
      <c r="K26" s="9"/>
    </row>
    <row r="27" ht="22.5" customHeight="1" spans="1:11">
      <c r="A27" s="13" t="s">
        <v>685</v>
      </c>
      <c r="B27" s="71" t="s">
        <v>736</v>
      </c>
      <c r="C27" s="13" t="s">
        <v>686</v>
      </c>
      <c r="D27" s="14">
        <v>64563574.69</v>
      </c>
      <c r="E27" s="15"/>
      <c r="F27" s="16"/>
      <c r="G27" s="16"/>
      <c r="H27" s="17"/>
      <c r="I27" s="25"/>
      <c r="J27" s="25"/>
      <c r="K27" s="25"/>
    </row>
    <row r="28" ht="22.5" customHeight="1" spans="1:11">
      <c r="A28" s="13"/>
      <c r="B28" s="72"/>
      <c r="C28" s="13" t="s">
        <v>661</v>
      </c>
      <c r="D28" s="14">
        <v>86710662.97</v>
      </c>
      <c r="E28" s="15"/>
      <c r="F28" s="16"/>
      <c r="G28" s="16"/>
      <c r="H28" s="17"/>
      <c r="I28" s="25"/>
      <c r="J28" s="25"/>
      <c r="K28" s="25"/>
    </row>
    <row r="29" ht="22.5" customHeight="1" spans="1:11">
      <c r="A29" s="13"/>
      <c r="B29" s="73"/>
      <c r="C29" s="13" t="s">
        <v>687</v>
      </c>
      <c r="D29" s="14">
        <f>IF(D28=0,0,D27/D28)*100</f>
        <v>74.4586334351262</v>
      </c>
      <c r="E29" s="15" t="s">
        <v>653</v>
      </c>
      <c r="F29" s="18">
        <v>65</v>
      </c>
      <c r="G29" s="18">
        <v>80</v>
      </c>
      <c r="H29" s="19" t="s">
        <v>654</v>
      </c>
      <c r="I29" s="25"/>
      <c r="J29" s="25"/>
      <c r="K29" s="25"/>
    </row>
    <row r="30" ht="22.5" customHeight="1" spans="1:11">
      <c r="A30" s="13" t="s">
        <v>688</v>
      </c>
      <c r="B30" s="71" t="s">
        <v>736</v>
      </c>
      <c r="C30" s="13" t="s">
        <v>686</v>
      </c>
      <c r="D30" s="14">
        <v>57360000</v>
      </c>
      <c r="E30" s="15"/>
      <c r="F30" s="16"/>
      <c r="G30" s="16"/>
      <c r="H30" s="17"/>
      <c r="I30" s="25"/>
      <c r="J30" s="25"/>
      <c r="K30" s="25"/>
    </row>
    <row r="31" ht="22.5" customHeight="1" spans="1:11">
      <c r="A31" s="13"/>
      <c r="B31" s="72"/>
      <c r="C31" s="13" t="s">
        <v>359</v>
      </c>
      <c r="D31" s="14">
        <v>77000000</v>
      </c>
      <c r="E31" s="15"/>
      <c r="F31" s="16"/>
      <c r="G31" s="16"/>
      <c r="H31" s="17"/>
      <c r="I31" s="25"/>
      <c r="J31" s="25"/>
      <c r="K31" s="25"/>
    </row>
    <row r="32" ht="22.5" customHeight="1" spans="1:11">
      <c r="A32" s="13"/>
      <c r="B32" s="73"/>
      <c r="C32" s="13" t="s">
        <v>687</v>
      </c>
      <c r="D32" s="14">
        <f>IF(D31=0,0,D30/D31)*100</f>
        <v>74.4935064935065</v>
      </c>
      <c r="E32" s="15" t="s">
        <v>653</v>
      </c>
      <c r="F32" s="18">
        <v>75</v>
      </c>
      <c r="G32" s="18">
        <v>100</v>
      </c>
      <c r="H32" s="19" t="s">
        <v>875</v>
      </c>
      <c r="I32" s="25" t="s">
        <v>949</v>
      </c>
      <c r="J32" s="25"/>
      <c r="K32" s="25"/>
    </row>
    <row r="33" ht="22.5" customHeight="1" spans="1:11">
      <c r="A33" s="13" t="s">
        <v>689</v>
      </c>
      <c r="B33" s="71" t="s">
        <v>736</v>
      </c>
      <c r="C33" s="13" t="s">
        <v>686</v>
      </c>
      <c r="D33" s="14">
        <v>119454284.56</v>
      </c>
      <c r="E33" s="15"/>
      <c r="F33" s="16"/>
      <c r="G33" s="16"/>
      <c r="H33" s="17"/>
      <c r="I33" s="25"/>
      <c r="J33" s="25"/>
      <c r="K33" s="25"/>
    </row>
    <row r="34" ht="22.5" customHeight="1" spans="1:11">
      <c r="A34" s="13"/>
      <c r="B34" s="72"/>
      <c r="C34" s="13" t="s">
        <v>661</v>
      </c>
      <c r="D34" s="14">
        <v>161642372.72</v>
      </c>
      <c r="E34" s="15"/>
      <c r="F34" s="16"/>
      <c r="G34" s="16"/>
      <c r="H34" s="17"/>
      <c r="I34" s="25"/>
      <c r="J34" s="25"/>
      <c r="K34" s="25"/>
    </row>
    <row r="35" ht="22.5" customHeight="1" spans="1:11">
      <c r="A35" s="13"/>
      <c r="B35" s="73"/>
      <c r="C35" s="13" t="s">
        <v>687</v>
      </c>
      <c r="D35" s="14">
        <f>IF(D34=0,0,D33/D34)*100</f>
        <v>73.9003533231481</v>
      </c>
      <c r="E35" s="15" t="s">
        <v>653</v>
      </c>
      <c r="F35" s="18">
        <v>65</v>
      </c>
      <c r="G35" s="18">
        <v>80</v>
      </c>
      <c r="H35" s="19" t="s">
        <v>654</v>
      </c>
      <c r="I35" s="25"/>
      <c r="J35" s="25"/>
      <c r="K35" s="25"/>
    </row>
    <row r="36" ht="22.5" customHeight="1" spans="1:11">
      <c r="A36" s="13" t="s">
        <v>691</v>
      </c>
      <c r="B36" s="71" t="s">
        <v>736</v>
      </c>
      <c r="C36" s="13" t="s">
        <v>686</v>
      </c>
      <c r="D36" s="14">
        <v>6832</v>
      </c>
      <c r="E36" s="15"/>
      <c r="F36" s="16"/>
      <c r="G36" s="16"/>
      <c r="H36" s="17"/>
      <c r="I36" s="25"/>
      <c r="J36" s="25"/>
      <c r="K36" s="25"/>
    </row>
    <row r="37" ht="22.5" customHeight="1" spans="1:11">
      <c r="A37" s="13"/>
      <c r="B37" s="72"/>
      <c r="C37" s="13" t="s">
        <v>661</v>
      </c>
      <c r="D37" s="14">
        <v>6765</v>
      </c>
      <c r="E37" s="15"/>
      <c r="F37" s="16"/>
      <c r="G37" s="16"/>
      <c r="H37" s="17"/>
      <c r="I37" s="25"/>
      <c r="J37" s="25"/>
      <c r="K37" s="25"/>
    </row>
    <row r="38" ht="22.5" customHeight="1" spans="1:11">
      <c r="A38" s="13"/>
      <c r="B38" s="73"/>
      <c r="C38" s="13" t="s">
        <v>687</v>
      </c>
      <c r="D38" s="14">
        <f>IF(D37=0,0,D36/D37)*100</f>
        <v>100.990391722099</v>
      </c>
      <c r="E38" s="15" t="s">
        <v>653</v>
      </c>
      <c r="F38" s="18">
        <v>90</v>
      </c>
      <c r="G38" s="18">
        <v>105</v>
      </c>
      <c r="H38" s="19" t="s">
        <v>654</v>
      </c>
      <c r="I38" s="25"/>
      <c r="J38" s="25"/>
      <c r="K38" s="25"/>
    </row>
    <row r="39" ht="22.5" customHeight="1" spans="1:11">
      <c r="A39" s="13" t="s">
        <v>692</v>
      </c>
      <c r="B39" s="71" t="s">
        <v>736</v>
      </c>
      <c r="C39" s="13" t="s">
        <v>686</v>
      </c>
      <c r="D39" s="14">
        <v>4231</v>
      </c>
      <c r="E39" s="15"/>
      <c r="F39" s="16"/>
      <c r="G39" s="16"/>
      <c r="H39" s="17"/>
      <c r="I39" s="25"/>
      <c r="J39" s="25"/>
      <c r="K39" s="25"/>
    </row>
    <row r="40" ht="22.5" customHeight="1" spans="1:11">
      <c r="A40" s="13"/>
      <c r="B40" s="72"/>
      <c r="C40" s="13" t="s">
        <v>661</v>
      </c>
      <c r="D40" s="14">
        <v>4155</v>
      </c>
      <c r="E40" s="15"/>
      <c r="F40" s="16"/>
      <c r="G40" s="16"/>
      <c r="H40" s="17"/>
      <c r="I40" s="25"/>
      <c r="J40" s="25"/>
      <c r="K40" s="25"/>
    </row>
    <row r="41" ht="22.5" customHeight="1" spans="1:11">
      <c r="A41" s="13"/>
      <c r="B41" s="73"/>
      <c r="C41" s="13" t="s">
        <v>687</v>
      </c>
      <c r="D41" s="14">
        <f>IF(D40=0,0,D39/D40)*100</f>
        <v>101.829121540313</v>
      </c>
      <c r="E41" s="15" t="s">
        <v>653</v>
      </c>
      <c r="F41" s="18">
        <v>90</v>
      </c>
      <c r="G41" s="18">
        <v>105</v>
      </c>
      <c r="H41" s="19" t="s">
        <v>654</v>
      </c>
      <c r="I41" s="25"/>
      <c r="J41" s="25"/>
      <c r="K41" s="25"/>
    </row>
    <row r="42" ht="22.5" customHeight="1" spans="1:11">
      <c r="A42" s="13" t="s">
        <v>950</v>
      </c>
      <c r="B42" s="71" t="s">
        <v>736</v>
      </c>
      <c r="C42" s="13" t="s">
        <v>686</v>
      </c>
      <c r="D42" s="14">
        <v>2601</v>
      </c>
      <c r="E42" s="15"/>
      <c r="F42" s="16"/>
      <c r="G42" s="16"/>
      <c r="H42" s="17"/>
      <c r="I42" s="25"/>
      <c r="J42" s="25"/>
      <c r="K42" s="25"/>
    </row>
    <row r="43" ht="22.5" customHeight="1" spans="1:11">
      <c r="A43" s="13"/>
      <c r="B43" s="72"/>
      <c r="C43" s="13" t="s">
        <v>661</v>
      </c>
      <c r="D43" s="14">
        <v>2610</v>
      </c>
      <c r="E43" s="15"/>
      <c r="F43" s="16"/>
      <c r="G43" s="16"/>
      <c r="H43" s="17"/>
      <c r="I43" s="25"/>
      <c r="J43" s="25"/>
      <c r="K43" s="25"/>
    </row>
    <row r="44" ht="22.5" customHeight="1" spans="1:11">
      <c r="A44" s="13"/>
      <c r="B44" s="73"/>
      <c r="C44" s="13" t="s">
        <v>687</v>
      </c>
      <c r="D44" s="14">
        <f>IF(D43=0,0,D42/D43)*100</f>
        <v>99.6551724137931</v>
      </c>
      <c r="E44" s="15" t="s">
        <v>653</v>
      </c>
      <c r="F44" s="18">
        <v>90</v>
      </c>
      <c r="G44" s="18">
        <v>105</v>
      </c>
      <c r="H44" s="19" t="s">
        <v>654</v>
      </c>
      <c r="I44" s="25"/>
      <c r="J44" s="25"/>
      <c r="K44" s="25"/>
    </row>
    <row r="45" ht="22.5" customHeight="1" spans="1:11">
      <c r="A45" s="13" t="s">
        <v>698</v>
      </c>
      <c r="B45" s="71" t="s">
        <v>736</v>
      </c>
      <c r="C45" s="13" t="s">
        <v>686</v>
      </c>
      <c r="D45" s="14">
        <v>4231</v>
      </c>
      <c r="E45" s="15"/>
      <c r="F45" s="16"/>
      <c r="G45" s="16"/>
      <c r="H45" s="17"/>
      <c r="I45" s="25"/>
      <c r="J45" s="25"/>
      <c r="K45" s="25"/>
    </row>
    <row r="46" ht="22.5" customHeight="1" spans="1:11">
      <c r="A46" s="13"/>
      <c r="B46" s="72"/>
      <c r="C46" s="13" t="s">
        <v>661</v>
      </c>
      <c r="D46" s="14">
        <v>4155</v>
      </c>
      <c r="E46" s="15"/>
      <c r="F46" s="16"/>
      <c r="G46" s="16"/>
      <c r="H46" s="17"/>
      <c r="I46" s="25"/>
      <c r="J46" s="25"/>
      <c r="K46" s="25"/>
    </row>
    <row r="47" ht="22.5" customHeight="1" spans="1:11">
      <c r="A47" s="13"/>
      <c r="B47" s="73"/>
      <c r="C47" s="13" t="s">
        <v>687</v>
      </c>
      <c r="D47" s="14">
        <f>IF(D46=0,0,D45/D46)*100</f>
        <v>101.829121540313</v>
      </c>
      <c r="E47" s="15" t="s">
        <v>653</v>
      </c>
      <c r="F47" s="18">
        <v>90</v>
      </c>
      <c r="G47" s="18">
        <v>105</v>
      </c>
      <c r="H47" s="19" t="s">
        <v>654</v>
      </c>
      <c r="I47" s="25"/>
      <c r="J47" s="25"/>
      <c r="K47" s="25"/>
    </row>
    <row r="48" ht="22.5" customHeight="1" spans="1:11">
      <c r="A48" s="13" t="s">
        <v>700</v>
      </c>
      <c r="B48" s="71" t="s">
        <v>736</v>
      </c>
      <c r="C48" s="13" t="s">
        <v>686</v>
      </c>
      <c r="D48" s="14">
        <v>269014894.54</v>
      </c>
      <c r="E48" s="15"/>
      <c r="F48" s="16"/>
      <c r="G48" s="16"/>
      <c r="H48" s="17"/>
      <c r="I48" s="25"/>
      <c r="J48" s="25"/>
      <c r="K48" s="25"/>
    </row>
    <row r="49" ht="22.5" customHeight="1" spans="1:11">
      <c r="A49" s="13"/>
      <c r="B49" s="72"/>
      <c r="C49" s="13" t="s">
        <v>661</v>
      </c>
      <c r="D49" s="14">
        <v>361067481.6</v>
      </c>
      <c r="E49" s="15"/>
      <c r="F49" s="16"/>
      <c r="G49" s="16"/>
      <c r="H49" s="185"/>
      <c r="I49" s="25"/>
      <c r="J49" s="25"/>
      <c r="K49" s="25"/>
    </row>
    <row r="50" ht="22.5" customHeight="1" spans="1:11">
      <c r="A50" s="13"/>
      <c r="B50" s="73"/>
      <c r="C50" s="13" t="s">
        <v>687</v>
      </c>
      <c r="D50" s="14">
        <f>IF(D49=0,0,D48/D49)*100</f>
        <v>74.505434094456</v>
      </c>
      <c r="E50" s="15" t="s">
        <v>653</v>
      </c>
      <c r="F50" s="18">
        <v>65</v>
      </c>
      <c r="G50" s="18">
        <v>80</v>
      </c>
      <c r="H50" s="19" t="s">
        <v>654</v>
      </c>
      <c r="I50" s="25"/>
      <c r="J50" s="25"/>
      <c r="K50" s="25"/>
    </row>
    <row r="51" ht="22.5" customHeight="1" spans="1:11">
      <c r="A51" s="9" t="s">
        <v>702</v>
      </c>
      <c r="B51" s="9"/>
      <c r="C51" s="9"/>
      <c r="D51" s="9"/>
      <c r="E51" s="9"/>
      <c r="F51" s="9"/>
      <c r="G51" s="9"/>
      <c r="H51" s="168"/>
      <c r="I51" s="9"/>
      <c r="J51" s="9"/>
      <c r="K51" s="9"/>
    </row>
    <row r="52" ht="22.5" customHeight="1" spans="1:11">
      <c r="A52" s="71" t="s">
        <v>703</v>
      </c>
      <c r="B52" s="26" t="s">
        <v>951</v>
      </c>
      <c r="C52" s="13" t="s">
        <v>705</v>
      </c>
      <c r="D52" s="14">
        <v>164897041.49</v>
      </c>
      <c r="E52" s="15"/>
      <c r="F52" s="16"/>
      <c r="G52" s="16"/>
      <c r="H52" s="17"/>
      <c r="I52" s="25"/>
      <c r="J52" s="25"/>
      <c r="K52" s="25"/>
    </row>
    <row r="53" ht="22.5" customHeight="1" spans="1:11">
      <c r="A53" s="72"/>
      <c r="B53" s="27"/>
      <c r="C53" s="13" t="s">
        <v>661</v>
      </c>
      <c r="D53" s="14">
        <v>86710662.97</v>
      </c>
      <c r="E53" s="15"/>
      <c r="F53" s="16"/>
      <c r="G53" s="16"/>
      <c r="H53" s="17"/>
      <c r="I53" s="25"/>
      <c r="J53" s="25"/>
      <c r="K53" s="25"/>
    </row>
    <row r="54" ht="22.5" customHeight="1" spans="1:11">
      <c r="A54" s="72"/>
      <c r="B54" s="27"/>
      <c r="C54" s="13" t="s">
        <v>706</v>
      </c>
      <c r="D54" s="14">
        <f>IF(D52=0,0,D53/D52-1)*100</f>
        <v>-47.4152706522279</v>
      </c>
      <c r="E54" s="15" t="s">
        <v>653</v>
      </c>
      <c r="F54" s="18">
        <v>0</v>
      </c>
      <c r="G54" s="18">
        <v>15</v>
      </c>
      <c r="H54" s="19" t="s">
        <v>875</v>
      </c>
      <c r="I54" s="25" t="s">
        <v>952</v>
      </c>
      <c r="J54" s="25"/>
      <c r="K54" s="25"/>
    </row>
    <row r="55" ht="22.5" customHeight="1" spans="1:11">
      <c r="A55" s="73"/>
      <c r="B55" s="28"/>
      <c r="C55" s="13" t="s">
        <v>953</v>
      </c>
      <c r="D55" s="14">
        <f>IF(D52-D56=0,0,(D53-D57)/(D52-D56)-1)*100</f>
        <v>9.81008482044754</v>
      </c>
      <c r="E55" s="15" t="s">
        <v>653</v>
      </c>
      <c r="F55" s="18">
        <v>0</v>
      </c>
      <c r="G55" s="18">
        <v>15</v>
      </c>
      <c r="H55" s="19" t="s">
        <v>654</v>
      </c>
      <c r="I55" s="25"/>
      <c r="J55" s="25"/>
      <c r="K55" s="25"/>
    </row>
    <row r="56" ht="22.5" customHeight="1" spans="1:11">
      <c r="A56" s="77" t="s">
        <v>954</v>
      </c>
      <c r="B56" s="71" t="s">
        <v>736</v>
      </c>
      <c r="C56" s="13" t="s">
        <v>705</v>
      </c>
      <c r="D56" s="14">
        <v>85932834.23</v>
      </c>
      <c r="E56" s="15"/>
      <c r="F56" s="16"/>
      <c r="G56" s="16"/>
      <c r="H56" s="17"/>
      <c r="I56" s="25"/>
      <c r="J56" s="25"/>
      <c r="K56" s="25"/>
    </row>
    <row r="57" ht="22.5" customHeight="1" spans="1:11">
      <c r="A57" s="79"/>
      <c r="B57" s="73"/>
      <c r="C57" s="13" t="s">
        <v>661</v>
      </c>
      <c r="D57" s="14">
        <v>0</v>
      </c>
      <c r="E57" s="15"/>
      <c r="F57" s="16"/>
      <c r="G57" s="16"/>
      <c r="H57" s="17"/>
      <c r="I57" s="25"/>
      <c r="J57" s="25"/>
      <c r="K57" s="25"/>
    </row>
    <row r="58" ht="22.5" customHeight="1" spans="1:11">
      <c r="A58" s="13" t="s">
        <v>710</v>
      </c>
      <c r="B58" s="71" t="s">
        <v>736</v>
      </c>
      <c r="C58" s="13" t="s">
        <v>705</v>
      </c>
      <c r="D58" s="14">
        <v>224552547.1</v>
      </c>
      <c r="E58" s="15"/>
      <c r="F58" s="16"/>
      <c r="G58" s="16"/>
      <c r="H58" s="17"/>
      <c r="I58" s="25"/>
      <c r="J58" s="25"/>
      <c r="K58" s="25"/>
    </row>
    <row r="59" ht="22.5" customHeight="1" spans="1:11">
      <c r="A59" s="13"/>
      <c r="B59" s="72"/>
      <c r="C59" s="13" t="s">
        <v>661</v>
      </c>
      <c r="D59" s="14">
        <v>77000000</v>
      </c>
      <c r="E59" s="15"/>
      <c r="F59" s="16"/>
      <c r="G59" s="16"/>
      <c r="H59" s="17"/>
      <c r="I59" s="25"/>
      <c r="J59" s="25"/>
      <c r="K59" s="25"/>
    </row>
    <row r="60" ht="22.5" customHeight="1" spans="1:11">
      <c r="A60" s="13"/>
      <c r="B60" s="73"/>
      <c r="C60" s="13" t="s">
        <v>706</v>
      </c>
      <c r="D60" s="14">
        <f>IF(D58=0,0,D59/D58-1)*100</f>
        <v>-65.7095851307758</v>
      </c>
      <c r="E60" s="15" t="s">
        <v>653</v>
      </c>
      <c r="F60" s="18">
        <v>0</v>
      </c>
      <c r="G60" s="18">
        <v>100</v>
      </c>
      <c r="H60" s="19" t="s">
        <v>875</v>
      </c>
      <c r="I60" s="25" t="s">
        <v>955</v>
      </c>
      <c r="J60" s="25"/>
      <c r="K60" s="25"/>
    </row>
    <row r="61" ht="22.5" customHeight="1" spans="1:11">
      <c r="A61" s="13" t="s">
        <v>711</v>
      </c>
      <c r="B61" s="26" t="s">
        <v>956</v>
      </c>
      <c r="C61" s="13" t="s">
        <v>705</v>
      </c>
      <c r="D61" s="14">
        <v>373872207</v>
      </c>
      <c r="E61" s="15"/>
      <c r="F61" s="16"/>
      <c r="G61" s="16"/>
      <c r="H61" s="17"/>
      <c r="I61" s="25"/>
      <c r="J61" s="25"/>
      <c r="K61" s="25"/>
    </row>
    <row r="62" ht="22.5" customHeight="1" spans="1:11">
      <c r="A62" s="13"/>
      <c r="B62" s="27"/>
      <c r="C62" s="13" t="s">
        <v>661</v>
      </c>
      <c r="D62" s="14">
        <v>161642372.72</v>
      </c>
      <c r="E62" s="15"/>
      <c r="F62" s="16"/>
      <c r="G62" s="16"/>
      <c r="H62" s="17"/>
      <c r="I62" s="25"/>
      <c r="J62" s="25"/>
      <c r="K62" s="25"/>
    </row>
    <row r="63" ht="22.5" customHeight="1" spans="1:11">
      <c r="A63" s="13"/>
      <c r="B63" s="27"/>
      <c r="C63" s="13" t="s">
        <v>706</v>
      </c>
      <c r="D63" s="14">
        <f>IF(D61=0,0,D62/D61-1)*100</f>
        <v>-56.7653412867889</v>
      </c>
      <c r="E63" s="15" t="s">
        <v>653</v>
      </c>
      <c r="F63" s="18">
        <v>0</v>
      </c>
      <c r="G63" s="18">
        <v>15</v>
      </c>
      <c r="H63" s="19" t="s">
        <v>875</v>
      </c>
      <c r="I63" s="25" t="s">
        <v>955</v>
      </c>
      <c r="J63" s="25"/>
      <c r="K63" s="25"/>
    </row>
    <row r="64" ht="22.5" customHeight="1" spans="1:11">
      <c r="A64" s="13"/>
      <c r="B64" s="28"/>
      <c r="C64" s="13" t="s">
        <v>953</v>
      </c>
      <c r="D64" s="14">
        <f>IF(D61-D65=0,0,(D62-D66)/(D61-D65)-1)*100</f>
        <v>5.01275171252549</v>
      </c>
      <c r="E64" s="15" t="s">
        <v>653</v>
      </c>
      <c r="F64" s="18">
        <v>0</v>
      </c>
      <c r="G64" s="18">
        <v>15</v>
      </c>
      <c r="H64" s="19" t="s">
        <v>654</v>
      </c>
      <c r="I64" s="25"/>
      <c r="J64" s="25"/>
      <c r="K64" s="25"/>
    </row>
    <row r="65" ht="22.5" customHeight="1" spans="1:11">
      <c r="A65" s="77" t="s">
        <v>957</v>
      </c>
      <c r="B65" s="71" t="s">
        <v>958</v>
      </c>
      <c r="C65" s="13" t="s">
        <v>705</v>
      </c>
      <c r="D65" s="14">
        <v>219945783.7</v>
      </c>
      <c r="E65" s="15"/>
      <c r="F65" s="16"/>
      <c r="G65" s="16"/>
      <c r="H65" s="17"/>
      <c r="I65" s="25"/>
      <c r="J65" s="25"/>
      <c r="K65" s="25"/>
    </row>
    <row r="66" ht="22.5" customHeight="1" spans="1:11">
      <c r="A66" s="79"/>
      <c r="B66" s="73"/>
      <c r="C66" s="13" t="s">
        <v>661</v>
      </c>
      <c r="D66" s="20">
        <v>0</v>
      </c>
      <c r="E66" s="15"/>
      <c r="F66" s="16"/>
      <c r="G66" s="16"/>
      <c r="H66" s="17"/>
      <c r="I66" s="25"/>
      <c r="J66" s="25"/>
      <c r="K66" s="25"/>
    </row>
    <row r="67" ht="22.5" customHeight="1" spans="1:11">
      <c r="A67" s="13" t="s">
        <v>959</v>
      </c>
      <c r="B67" s="71" t="s">
        <v>736</v>
      </c>
      <c r="C67" s="13" t="s">
        <v>705</v>
      </c>
      <c r="D67" s="14">
        <v>6758</v>
      </c>
      <c r="E67" s="15"/>
      <c r="F67" s="16"/>
      <c r="G67" s="16"/>
      <c r="H67" s="17"/>
      <c r="I67" s="25"/>
      <c r="J67" s="25"/>
      <c r="K67" s="25"/>
    </row>
    <row r="68" ht="22.5" customHeight="1" spans="1:11">
      <c r="A68" s="13"/>
      <c r="B68" s="72"/>
      <c r="C68" s="13" t="s">
        <v>661</v>
      </c>
      <c r="D68" s="14">
        <v>6765</v>
      </c>
      <c r="E68" s="15"/>
      <c r="F68" s="16"/>
      <c r="G68" s="16"/>
      <c r="H68" s="17"/>
      <c r="I68" s="25"/>
      <c r="J68" s="25"/>
      <c r="K68" s="25"/>
    </row>
    <row r="69" ht="22.5" customHeight="1" spans="1:11">
      <c r="A69" s="13"/>
      <c r="B69" s="73"/>
      <c r="C69" s="13" t="s">
        <v>706</v>
      </c>
      <c r="D69" s="14">
        <f>IF(D67=0,0,D68/D67-1)*100</f>
        <v>0.103580941106829</v>
      </c>
      <c r="E69" s="15" t="s">
        <v>653</v>
      </c>
      <c r="F69" s="18">
        <v>0</v>
      </c>
      <c r="G69" s="18">
        <v>10</v>
      </c>
      <c r="H69" s="19" t="s">
        <v>654</v>
      </c>
      <c r="I69" s="25"/>
      <c r="J69" s="25"/>
      <c r="K69" s="25"/>
    </row>
    <row r="70" ht="22.5" customHeight="1" spans="1:11">
      <c r="A70" s="13" t="s">
        <v>714</v>
      </c>
      <c r="B70" s="71" t="s">
        <v>736</v>
      </c>
      <c r="C70" s="13" t="s">
        <v>705</v>
      </c>
      <c r="D70" s="14">
        <v>4187</v>
      </c>
      <c r="E70" s="15"/>
      <c r="F70" s="16"/>
      <c r="G70" s="16"/>
      <c r="H70" s="17"/>
      <c r="I70" s="25"/>
      <c r="J70" s="25"/>
      <c r="K70" s="25"/>
    </row>
    <row r="71" ht="22.5" customHeight="1" spans="1:11">
      <c r="A71" s="13"/>
      <c r="B71" s="72"/>
      <c r="C71" s="13" t="s">
        <v>661</v>
      </c>
      <c r="D71" s="14">
        <v>4155</v>
      </c>
      <c r="E71" s="15"/>
      <c r="F71" s="16"/>
      <c r="G71" s="16"/>
      <c r="H71" s="17"/>
      <c r="I71" s="25"/>
      <c r="J71" s="25"/>
      <c r="K71" s="25"/>
    </row>
    <row r="72" ht="22.5" customHeight="1" spans="1:11">
      <c r="A72" s="13"/>
      <c r="B72" s="73"/>
      <c r="C72" s="13" t="s">
        <v>706</v>
      </c>
      <c r="D72" s="14">
        <f>IF(D70=0,0,D71/D70-1)*100</f>
        <v>-0.764270360640074</v>
      </c>
      <c r="E72" s="15" t="s">
        <v>653</v>
      </c>
      <c r="F72" s="18">
        <v>0</v>
      </c>
      <c r="G72" s="18">
        <v>10</v>
      </c>
      <c r="H72" s="19" t="s">
        <v>875</v>
      </c>
      <c r="I72" s="25" t="s">
        <v>960</v>
      </c>
      <c r="J72" s="25"/>
      <c r="K72" s="25"/>
    </row>
    <row r="73" ht="22.5" customHeight="1" spans="1:11">
      <c r="A73" s="13" t="s">
        <v>961</v>
      </c>
      <c r="B73" s="71" t="s">
        <v>736</v>
      </c>
      <c r="C73" s="13" t="s">
        <v>705</v>
      </c>
      <c r="D73" s="14">
        <v>2571</v>
      </c>
      <c r="E73" s="15"/>
      <c r="F73" s="16"/>
      <c r="G73" s="16"/>
      <c r="H73" s="17"/>
      <c r="I73" s="25"/>
      <c r="J73" s="25"/>
      <c r="K73" s="25"/>
    </row>
    <row r="74" ht="22.5" customHeight="1" spans="1:11">
      <c r="A74" s="13"/>
      <c r="B74" s="72"/>
      <c r="C74" s="13" t="s">
        <v>661</v>
      </c>
      <c r="D74" s="14">
        <v>2610</v>
      </c>
      <c r="E74" s="15"/>
      <c r="F74" s="16"/>
      <c r="G74" s="16"/>
      <c r="H74" s="17"/>
      <c r="I74" s="25"/>
      <c r="J74" s="25"/>
      <c r="K74" s="25"/>
    </row>
    <row r="75" ht="22.5" customHeight="1" spans="1:11">
      <c r="A75" s="13"/>
      <c r="B75" s="73"/>
      <c r="C75" s="13" t="s">
        <v>706</v>
      </c>
      <c r="D75" s="14">
        <f>IF(D73=0,0,D74/D73-1)*100</f>
        <v>1.5169194865811</v>
      </c>
      <c r="E75" s="15" t="s">
        <v>653</v>
      </c>
      <c r="F75" s="18">
        <v>0</v>
      </c>
      <c r="G75" s="18">
        <v>10</v>
      </c>
      <c r="H75" s="19" t="s">
        <v>654</v>
      </c>
      <c r="I75" s="25"/>
      <c r="J75" s="25"/>
      <c r="K75" s="25"/>
    </row>
    <row r="76" ht="22.5" customHeight="1" spans="1:11">
      <c r="A76" s="13" t="s">
        <v>962</v>
      </c>
      <c r="B76" s="71" t="s">
        <v>736</v>
      </c>
      <c r="C76" s="13" t="s">
        <v>705</v>
      </c>
      <c r="D76" s="14">
        <v>4187</v>
      </c>
      <c r="E76" s="15"/>
      <c r="F76" s="16"/>
      <c r="G76" s="16"/>
      <c r="H76" s="17"/>
      <c r="I76" s="25"/>
      <c r="J76" s="25"/>
      <c r="K76" s="25"/>
    </row>
    <row r="77" ht="22.5" customHeight="1" spans="1:11">
      <c r="A77" s="13"/>
      <c r="B77" s="72"/>
      <c r="C77" s="13" t="s">
        <v>661</v>
      </c>
      <c r="D77" s="14">
        <v>4155</v>
      </c>
      <c r="E77" s="15"/>
      <c r="F77" s="16"/>
      <c r="G77" s="16"/>
      <c r="H77" s="17"/>
      <c r="I77" s="25"/>
      <c r="J77" s="25"/>
      <c r="K77" s="25"/>
    </row>
    <row r="78" ht="22.5" customHeight="1" spans="1:11">
      <c r="A78" s="13"/>
      <c r="B78" s="73"/>
      <c r="C78" s="13" t="s">
        <v>706</v>
      </c>
      <c r="D78" s="14">
        <f>IF(D76=0,0,D77/D76-1)*100</f>
        <v>-0.764270360640074</v>
      </c>
      <c r="E78" s="15" t="s">
        <v>653</v>
      </c>
      <c r="F78" s="18">
        <v>0</v>
      </c>
      <c r="G78" s="18">
        <v>10</v>
      </c>
      <c r="H78" s="19" t="s">
        <v>875</v>
      </c>
      <c r="I78" s="25" t="s">
        <v>960</v>
      </c>
      <c r="J78" s="25"/>
      <c r="K78" s="25"/>
    </row>
    <row r="79" ht="22.5" customHeight="1" spans="1:11">
      <c r="A79" s="13" t="s">
        <v>963</v>
      </c>
      <c r="B79" s="71" t="s">
        <v>736</v>
      </c>
      <c r="C79" s="13" t="s">
        <v>705</v>
      </c>
      <c r="D79" s="14">
        <v>329017530.25</v>
      </c>
      <c r="E79" s="15"/>
      <c r="F79" s="16"/>
      <c r="G79" s="16"/>
      <c r="H79" s="17"/>
      <c r="I79" s="25"/>
      <c r="J79" s="25"/>
      <c r="K79" s="25"/>
    </row>
    <row r="80" ht="22.5" customHeight="1" spans="1:11">
      <c r="A80" s="13"/>
      <c r="B80" s="72"/>
      <c r="C80" s="13" t="s">
        <v>661</v>
      </c>
      <c r="D80" s="14">
        <v>361067481.6</v>
      </c>
      <c r="E80" s="15"/>
      <c r="F80" s="16"/>
      <c r="G80" s="16"/>
      <c r="H80" s="17"/>
      <c r="I80" s="25"/>
      <c r="J80" s="25"/>
      <c r="K80" s="25"/>
    </row>
    <row r="81" ht="22.5" customHeight="1" spans="1:11">
      <c r="A81" s="13"/>
      <c r="B81" s="73"/>
      <c r="C81" s="13" t="s">
        <v>706</v>
      </c>
      <c r="D81" s="14">
        <f>IF(D79=0,0,D80/D79-1)*100</f>
        <v>9.74110751048654</v>
      </c>
      <c r="E81" s="15" t="s">
        <v>653</v>
      </c>
      <c r="F81" s="18">
        <v>0</v>
      </c>
      <c r="G81" s="18">
        <v>15</v>
      </c>
      <c r="H81" s="19" t="s">
        <v>654</v>
      </c>
      <c r="I81" s="25"/>
      <c r="J81" s="25"/>
      <c r="K81" s="25"/>
    </row>
    <row r="82" ht="22.5" customHeight="1" spans="1:11">
      <c r="A82" s="155"/>
      <c r="B82" s="155"/>
      <c r="C82" s="155"/>
      <c r="D82" s="156"/>
      <c r="E82" s="155"/>
      <c r="F82" s="155"/>
      <c r="G82" s="157"/>
      <c r="H82" s="158"/>
      <c r="I82" s="157"/>
      <c r="J82" s="157"/>
      <c r="K82" s="157"/>
    </row>
  </sheetData>
  <mergeCells count="65">
    <mergeCell ref="A1:K1"/>
    <mergeCell ref="A2:K2"/>
    <mergeCell ref="F4:G4"/>
    <mergeCell ref="A6:I6"/>
    <mergeCell ref="A16:I16"/>
    <mergeCell ref="A26:I26"/>
    <mergeCell ref="A51:I51"/>
    <mergeCell ref="A82:I82"/>
    <mergeCell ref="A4:A5"/>
    <mergeCell ref="A7:A9"/>
    <mergeCell ref="A10:A12"/>
    <mergeCell ref="A13:A15"/>
    <mergeCell ref="A17:A19"/>
    <mergeCell ref="A20:A22"/>
    <mergeCell ref="A23:A25"/>
    <mergeCell ref="A27:A29"/>
    <mergeCell ref="A30:A32"/>
    <mergeCell ref="A33:A35"/>
    <mergeCell ref="A36:A38"/>
    <mergeCell ref="A39:A41"/>
    <mergeCell ref="A42:A44"/>
    <mergeCell ref="A45:A47"/>
    <mergeCell ref="A48:A50"/>
    <mergeCell ref="A52:A55"/>
    <mergeCell ref="A56:A57"/>
    <mergeCell ref="A58:A60"/>
    <mergeCell ref="A61:A64"/>
    <mergeCell ref="A65:A66"/>
    <mergeCell ref="A67:A69"/>
    <mergeCell ref="A70:A72"/>
    <mergeCell ref="A73:A75"/>
    <mergeCell ref="A76:A78"/>
    <mergeCell ref="A79:A81"/>
    <mergeCell ref="B4:B5"/>
    <mergeCell ref="B7:B9"/>
    <mergeCell ref="B10:B12"/>
    <mergeCell ref="B13:B15"/>
    <mergeCell ref="B17:B19"/>
    <mergeCell ref="B20:B22"/>
    <mergeCell ref="B23:B25"/>
    <mergeCell ref="B27:B29"/>
    <mergeCell ref="B30:B32"/>
    <mergeCell ref="B33:B35"/>
    <mergeCell ref="B36:B38"/>
    <mergeCell ref="B39:B41"/>
    <mergeCell ref="B42:B44"/>
    <mergeCell ref="B45:B47"/>
    <mergeCell ref="B48:B50"/>
    <mergeCell ref="B52:B55"/>
    <mergeCell ref="B56:B57"/>
    <mergeCell ref="B58:B60"/>
    <mergeCell ref="B61:B64"/>
    <mergeCell ref="B65:B66"/>
    <mergeCell ref="B67:B69"/>
    <mergeCell ref="B70:B72"/>
    <mergeCell ref="B73:B75"/>
    <mergeCell ref="B76:B78"/>
    <mergeCell ref="B79:B81"/>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8"/>
  <sheetViews>
    <sheetView zoomScalePageLayoutView="60" workbookViewId="0">
      <selection activeCell="A1" sqref="A1:K1"/>
    </sheetView>
  </sheetViews>
  <sheetFormatPr defaultColWidth="8" defaultRowHeight="13.5"/>
  <cols>
    <col min="1" max="1" width="18.2083333333333" style="1"/>
    <col min="2" max="2" width="13.625" style="1"/>
    <col min="3" max="3" width="20.075" style="1"/>
    <col min="4" max="4" width="23.5166666666667" style="1"/>
    <col min="5" max="5" width="5.73333333333333" style="1"/>
    <col min="6" max="6" width="10.6083333333333" style="1"/>
    <col min="7" max="7" width="11.7583333333333" style="1"/>
    <col min="8" max="8" width="7.025" style="1"/>
    <col min="9" max="11" width="30.4" style="1"/>
  </cols>
  <sheetData>
    <row r="1" ht="39.75" customHeight="1" spans="1:11">
      <c r="A1" s="2" t="s">
        <v>964</v>
      </c>
      <c r="B1" s="2"/>
      <c r="C1" s="2"/>
      <c r="D1" s="2"/>
      <c r="E1" s="2"/>
      <c r="F1" s="2"/>
      <c r="G1" s="2"/>
      <c r="H1" s="180"/>
      <c r="I1" s="2"/>
      <c r="J1" s="2"/>
      <c r="K1" s="2"/>
    </row>
    <row r="2" ht="16.5" customHeight="1" spans="1:11">
      <c r="A2" s="3"/>
      <c r="B2" s="3"/>
      <c r="C2" s="3"/>
      <c r="D2" s="3"/>
      <c r="E2" s="3"/>
      <c r="F2" s="3"/>
      <c r="G2" s="3"/>
      <c r="H2" s="180"/>
      <c r="I2" s="23"/>
      <c r="J2" s="23"/>
      <c r="K2" s="23" t="s">
        <v>965</v>
      </c>
    </row>
    <row r="3" ht="16.5" customHeight="1" spans="1:11">
      <c r="A3" s="4" t="s">
        <v>49</v>
      </c>
      <c r="B3" s="5"/>
      <c r="C3" s="5"/>
      <c r="D3" s="5"/>
      <c r="E3" s="5"/>
      <c r="F3" s="5"/>
      <c r="G3" s="5"/>
      <c r="H3" s="181"/>
      <c r="I3" s="24"/>
      <c r="J3" s="24"/>
      <c r="K3" s="24" t="s">
        <v>729</v>
      </c>
    </row>
    <row r="4" ht="17.25" customHeight="1" spans="1:11">
      <c r="A4" s="6" t="s">
        <v>354</v>
      </c>
      <c r="B4" s="6" t="s">
        <v>636</v>
      </c>
      <c r="C4" s="6" t="s">
        <v>637</v>
      </c>
      <c r="D4" s="6" t="s">
        <v>638</v>
      </c>
      <c r="E4" s="7" t="s">
        <v>639</v>
      </c>
      <c r="F4" s="6" t="s">
        <v>640</v>
      </c>
      <c r="G4" s="6"/>
      <c r="H4" s="7" t="s">
        <v>641</v>
      </c>
      <c r="I4" s="183" t="s">
        <v>642</v>
      </c>
      <c r="J4" s="6" t="s">
        <v>643</v>
      </c>
      <c r="K4" s="6" t="s">
        <v>644</v>
      </c>
    </row>
    <row r="5" ht="18.75" customHeight="1" spans="1:11">
      <c r="A5" s="6"/>
      <c r="B5" s="6"/>
      <c r="C5" s="6"/>
      <c r="D5" s="6"/>
      <c r="E5" s="6"/>
      <c r="F5" s="6" t="s">
        <v>645</v>
      </c>
      <c r="G5" s="6" t="s">
        <v>646</v>
      </c>
      <c r="H5" s="6"/>
      <c r="I5" s="6"/>
      <c r="J5" s="6"/>
      <c r="K5" s="6"/>
    </row>
    <row r="6" ht="24" customHeight="1" spans="1:11">
      <c r="A6" s="8" t="s">
        <v>890</v>
      </c>
      <c r="B6" s="8"/>
      <c r="C6" s="9"/>
      <c r="D6" s="9"/>
      <c r="E6" s="9"/>
      <c r="F6" s="9"/>
      <c r="G6" s="9"/>
      <c r="H6" s="182"/>
      <c r="I6" s="9"/>
      <c r="J6" s="9"/>
      <c r="K6" s="9"/>
    </row>
    <row r="7" ht="24" customHeight="1" spans="1:11">
      <c r="A7" s="11" t="s">
        <v>891</v>
      </c>
      <c r="B7" s="12" t="s">
        <v>732</v>
      </c>
      <c r="C7" s="13" t="s">
        <v>661</v>
      </c>
      <c r="D7" s="14">
        <v>164940662.97</v>
      </c>
      <c r="E7" s="15"/>
      <c r="F7" s="16"/>
      <c r="G7" s="16"/>
      <c r="H7" s="17"/>
      <c r="I7" s="25"/>
      <c r="J7" s="25"/>
      <c r="K7" s="25"/>
    </row>
    <row r="8" ht="24" customHeight="1" spans="1:11">
      <c r="A8" s="11"/>
      <c r="B8" s="12"/>
      <c r="C8" s="13" t="s">
        <v>80</v>
      </c>
      <c r="D8" s="14">
        <v>174946960.09</v>
      </c>
      <c r="E8" s="15"/>
      <c r="F8" s="16"/>
      <c r="G8" s="16"/>
      <c r="H8" s="17"/>
      <c r="I8" s="25"/>
      <c r="J8" s="25"/>
      <c r="K8" s="25"/>
    </row>
    <row r="9" ht="24" customHeight="1" spans="1:11">
      <c r="A9" s="11"/>
      <c r="B9" s="12"/>
      <c r="C9" s="13" t="s">
        <v>733</v>
      </c>
      <c r="D9" s="14">
        <f>D8-D7</f>
        <v>10006297.12</v>
      </c>
      <c r="E9" s="15"/>
      <c r="F9" s="16"/>
      <c r="G9" s="16"/>
      <c r="H9" s="17"/>
      <c r="I9" s="25"/>
      <c r="J9" s="25"/>
      <c r="K9" s="25"/>
    </row>
    <row r="10" ht="24" customHeight="1" spans="1:11">
      <c r="A10" s="11"/>
      <c r="B10" s="12"/>
      <c r="C10" s="13" t="s">
        <v>734</v>
      </c>
      <c r="D10" s="14">
        <f>IF(D7=0,0,D9/D7*100)</f>
        <v>6.06660415923027</v>
      </c>
      <c r="E10" s="15" t="s">
        <v>653</v>
      </c>
      <c r="F10" s="85">
        <v>0</v>
      </c>
      <c r="G10" s="85">
        <v>15</v>
      </c>
      <c r="H10" s="19" t="s">
        <v>654</v>
      </c>
      <c r="I10" s="25"/>
      <c r="J10" s="25"/>
      <c r="K10" s="25"/>
    </row>
    <row r="11" ht="24" customHeight="1" spans="1:11">
      <c r="A11" s="11" t="s">
        <v>735</v>
      </c>
      <c r="B11" s="12" t="s">
        <v>736</v>
      </c>
      <c r="C11" s="13" t="s">
        <v>661</v>
      </c>
      <c r="D11" s="14">
        <v>86710662.97</v>
      </c>
      <c r="E11" s="15"/>
      <c r="F11" s="16"/>
      <c r="G11" s="16"/>
      <c r="H11" s="17"/>
      <c r="I11" s="25"/>
      <c r="J11" s="25"/>
      <c r="K11" s="25"/>
    </row>
    <row r="12" ht="24" customHeight="1" spans="1:11">
      <c r="A12" s="11"/>
      <c r="B12" s="12"/>
      <c r="C12" s="13" t="s">
        <v>80</v>
      </c>
      <c r="D12" s="14">
        <v>95196960.09</v>
      </c>
      <c r="E12" s="15"/>
      <c r="F12" s="16"/>
      <c r="G12" s="16"/>
      <c r="H12" s="17"/>
      <c r="I12" s="25"/>
      <c r="J12" s="25"/>
      <c r="K12" s="25"/>
    </row>
    <row r="13" ht="24" customHeight="1" spans="1:11">
      <c r="A13" s="11"/>
      <c r="B13" s="12"/>
      <c r="C13" s="13" t="s">
        <v>733</v>
      </c>
      <c r="D13" s="14">
        <f>D12-D11</f>
        <v>8486297.12</v>
      </c>
      <c r="E13" s="15"/>
      <c r="F13" s="16"/>
      <c r="G13" s="16"/>
      <c r="H13" s="17"/>
      <c r="I13" s="25"/>
      <c r="J13" s="25"/>
      <c r="K13" s="25"/>
    </row>
    <row r="14" ht="24" customHeight="1" spans="1:11">
      <c r="A14" s="11"/>
      <c r="B14" s="12"/>
      <c r="C14" s="13" t="s">
        <v>734</v>
      </c>
      <c r="D14" s="14">
        <f>IF(D11=0,0,D13/D11*100)</f>
        <v>9.7869129693266</v>
      </c>
      <c r="E14" s="15" t="s">
        <v>653</v>
      </c>
      <c r="F14" s="85">
        <v>0</v>
      </c>
      <c r="G14" s="85">
        <v>15</v>
      </c>
      <c r="H14" s="19" t="s">
        <v>654</v>
      </c>
      <c r="I14" s="25"/>
      <c r="J14" s="25"/>
      <c r="K14" s="25"/>
    </row>
    <row r="15" ht="24" customHeight="1" spans="1:11">
      <c r="A15" s="11" t="s">
        <v>966</v>
      </c>
      <c r="B15" s="11" t="s">
        <v>967</v>
      </c>
      <c r="C15" s="13" t="s">
        <v>661</v>
      </c>
      <c r="D15" s="14">
        <v>86710662.97</v>
      </c>
      <c r="E15" s="15"/>
      <c r="F15" s="16"/>
      <c r="G15" s="16"/>
      <c r="H15" s="17"/>
      <c r="I15" s="25"/>
      <c r="J15" s="25"/>
      <c r="K15" s="25"/>
    </row>
    <row r="16" ht="24" customHeight="1" spans="1:11">
      <c r="A16" s="11"/>
      <c r="B16" s="11"/>
      <c r="C16" s="13" t="s">
        <v>80</v>
      </c>
      <c r="D16" s="14">
        <v>95196960.09</v>
      </c>
      <c r="E16" s="15"/>
      <c r="F16" s="16"/>
      <c r="G16" s="16"/>
      <c r="H16" s="17"/>
      <c r="I16" s="25"/>
      <c r="J16" s="25"/>
      <c r="K16" s="25"/>
    </row>
    <row r="17" ht="24" customHeight="1" spans="1:11">
      <c r="A17" s="11"/>
      <c r="B17" s="11"/>
      <c r="C17" s="13" t="s">
        <v>733</v>
      </c>
      <c r="D17" s="14">
        <f>D16-D15</f>
        <v>8486297.12</v>
      </c>
      <c r="E17" s="15"/>
      <c r="F17" s="16"/>
      <c r="G17" s="16"/>
      <c r="H17" s="17"/>
      <c r="I17" s="25"/>
      <c r="J17" s="25"/>
      <c r="K17" s="25"/>
    </row>
    <row r="18" ht="24" customHeight="1" spans="1:11">
      <c r="A18" s="11"/>
      <c r="B18" s="11"/>
      <c r="C18" s="13" t="s">
        <v>734</v>
      </c>
      <c r="D18" s="14">
        <f>IF(D15=0,0,D17/D15*100)</f>
        <v>9.7869129693266</v>
      </c>
      <c r="E18" s="15" t="s">
        <v>653</v>
      </c>
      <c r="F18" s="85">
        <v>0</v>
      </c>
      <c r="G18" s="85">
        <v>15</v>
      </c>
      <c r="H18" s="19" t="s">
        <v>654</v>
      </c>
      <c r="I18" s="25"/>
      <c r="J18" s="25"/>
      <c r="K18" s="25"/>
    </row>
    <row r="19" ht="24" customHeight="1" spans="1:11">
      <c r="A19" s="11" t="s">
        <v>968</v>
      </c>
      <c r="B19" s="12" t="s">
        <v>969</v>
      </c>
      <c r="C19" s="13" t="s">
        <v>661</v>
      </c>
      <c r="D19" s="14">
        <f>D11-D15</f>
        <v>0</v>
      </c>
      <c r="E19" s="15"/>
      <c r="F19" s="16"/>
      <c r="G19" s="16"/>
      <c r="H19" s="17"/>
      <c r="I19" s="25"/>
      <c r="J19" s="25"/>
      <c r="K19" s="25"/>
    </row>
    <row r="20" ht="24" customHeight="1" spans="1:11">
      <c r="A20" s="11"/>
      <c r="B20" s="12"/>
      <c r="C20" s="13" t="s">
        <v>80</v>
      </c>
      <c r="D20" s="14">
        <f>D12-D16</f>
        <v>0</v>
      </c>
      <c r="E20" s="15"/>
      <c r="F20" s="16"/>
      <c r="G20" s="16"/>
      <c r="H20" s="17"/>
      <c r="I20" s="25"/>
      <c r="J20" s="25"/>
      <c r="K20" s="25"/>
    </row>
    <row r="21" ht="24" customHeight="1" spans="1:11">
      <c r="A21" s="11"/>
      <c r="B21" s="12"/>
      <c r="C21" s="13" t="s">
        <v>733</v>
      </c>
      <c r="D21" s="14">
        <f>D20-D19</f>
        <v>0</v>
      </c>
      <c r="E21" s="15"/>
      <c r="F21" s="16"/>
      <c r="G21" s="16"/>
      <c r="H21" s="17"/>
      <c r="I21" s="25"/>
      <c r="J21" s="25"/>
      <c r="K21" s="25"/>
    </row>
    <row r="22" ht="24" customHeight="1" spans="1:11">
      <c r="A22" s="11"/>
      <c r="B22" s="12"/>
      <c r="C22" s="13" t="s">
        <v>734</v>
      </c>
      <c r="D22" s="14">
        <f>IF(D21=0,0,D21/D19*100)</f>
        <v>0</v>
      </c>
      <c r="E22" s="15"/>
      <c r="F22" s="16"/>
      <c r="G22" s="16"/>
      <c r="H22" s="17"/>
      <c r="I22" s="25"/>
      <c r="J22" s="25"/>
      <c r="K22" s="25"/>
    </row>
    <row r="23" ht="24" customHeight="1" spans="1:11">
      <c r="A23" s="11" t="s">
        <v>761</v>
      </c>
      <c r="B23" s="12" t="s">
        <v>736</v>
      </c>
      <c r="C23" s="13" t="s">
        <v>661</v>
      </c>
      <c r="D23" s="14">
        <v>77000000</v>
      </c>
      <c r="E23" s="15"/>
      <c r="F23" s="16"/>
      <c r="G23" s="16"/>
      <c r="H23" s="182"/>
      <c r="I23" s="25"/>
      <c r="J23" s="25"/>
      <c r="K23" s="25"/>
    </row>
    <row r="24" ht="24" customHeight="1" spans="1:11">
      <c r="A24" s="11"/>
      <c r="B24" s="12"/>
      <c r="C24" s="13" t="s">
        <v>80</v>
      </c>
      <c r="D24" s="14">
        <v>78000000</v>
      </c>
      <c r="E24" s="15"/>
      <c r="F24" s="16"/>
      <c r="G24" s="16"/>
      <c r="H24" s="182"/>
      <c r="I24" s="25"/>
      <c r="J24" s="25"/>
      <c r="K24" s="25"/>
    </row>
    <row r="25" ht="24" customHeight="1" spans="1:11">
      <c r="A25" s="11"/>
      <c r="B25" s="12"/>
      <c r="C25" s="13" t="s">
        <v>733</v>
      </c>
      <c r="D25" s="14">
        <f>D24-D23</f>
        <v>1000000</v>
      </c>
      <c r="E25" s="15"/>
      <c r="F25" s="16"/>
      <c r="G25" s="16"/>
      <c r="H25" s="182"/>
      <c r="I25" s="25"/>
      <c r="J25" s="25"/>
      <c r="K25" s="25"/>
    </row>
    <row r="26" ht="24" customHeight="1" spans="1:11">
      <c r="A26" s="11"/>
      <c r="B26" s="12"/>
      <c r="C26" s="13" t="s">
        <v>734</v>
      </c>
      <c r="D26" s="14">
        <f>IF(D23=0,0,D25/D23*100)</f>
        <v>1.2987012987013</v>
      </c>
      <c r="E26" s="15" t="s">
        <v>653</v>
      </c>
      <c r="F26" s="85">
        <v>0</v>
      </c>
      <c r="G26" s="85">
        <v>30</v>
      </c>
      <c r="H26" s="19" t="s">
        <v>654</v>
      </c>
      <c r="I26" s="25"/>
      <c r="J26" s="25"/>
      <c r="K26" s="25"/>
    </row>
    <row r="27" ht="24" customHeight="1" spans="1:11">
      <c r="A27" s="11" t="s">
        <v>970</v>
      </c>
      <c r="B27" s="12" t="s">
        <v>763</v>
      </c>
      <c r="C27" s="13" t="s">
        <v>661</v>
      </c>
      <c r="D27" s="14">
        <v>16360000</v>
      </c>
      <c r="E27" s="15"/>
      <c r="F27" s="15"/>
      <c r="G27" s="15"/>
      <c r="H27" s="182"/>
      <c r="I27" s="25"/>
      <c r="J27" s="25"/>
      <c r="K27" s="25"/>
    </row>
    <row r="28" ht="24" customHeight="1" spans="1:11">
      <c r="A28" s="11"/>
      <c r="B28" s="12"/>
      <c r="C28" s="13" t="s">
        <v>80</v>
      </c>
      <c r="D28" s="14">
        <v>18511300</v>
      </c>
      <c r="E28" s="15"/>
      <c r="F28" s="15"/>
      <c r="G28" s="15"/>
      <c r="H28" s="182"/>
      <c r="I28" s="25"/>
      <c r="J28" s="25"/>
      <c r="K28" s="25"/>
    </row>
    <row r="29" ht="24" customHeight="1" spans="1:11">
      <c r="A29" s="11"/>
      <c r="B29" s="12"/>
      <c r="C29" s="13" t="s">
        <v>733</v>
      </c>
      <c r="D29" s="14">
        <f>D28-D27</f>
        <v>2151300</v>
      </c>
      <c r="E29" s="15"/>
      <c r="F29" s="15"/>
      <c r="G29" s="15"/>
      <c r="H29" s="182"/>
      <c r="I29" s="25"/>
      <c r="J29" s="25"/>
      <c r="K29" s="25"/>
    </row>
    <row r="30" ht="24" customHeight="1" spans="1:11">
      <c r="A30" s="11"/>
      <c r="B30" s="12"/>
      <c r="C30" s="13" t="s">
        <v>734</v>
      </c>
      <c r="D30" s="14">
        <f>IF(D27=0,0,D29/D27*100)</f>
        <v>13.1497555012225</v>
      </c>
      <c r="E30" s="15" t="s">
        <v>653</v>
      </c>
      <c r="F30" s="85">
        <v>0</v>
      </c>
      <c r="G30" s="85">
        <v>10</v>
      </c>
      <c r="H30" s="19" t="s">
        <v>875</v>
      </c>
      <c r="I30" s="25" t="s">
        <v>971</v>
      </c>
      <c r="J30" s="25"/>
      <c r="K30" s="25"/>
    </row>
    <row r="31" ht="24" customHeight="1" spans="1:11">
      <c r="A31" s="11" t="s">
        <v>764</v>
      </c>
      <c r="B31" s="12" t="s">
        <v>765</v>
      </c>
      <c r="C31" s="13" t="s">
        <v>766</v>
      </c>
      <c r="D31" s="14">
        <v>78000000</v>
      </c>
      <c r="E31" s="15"/>
      <c r="F31" s="16"/>
      <c r="G31" s="16"/>
      <c r="H31" s="17"/>
      <c r="I31" s="25"/>
      <c r="J31" s="25"/>
      <c r="K31" s="25"/>
    </row>
    <row r="32" ht="24" customHeight="1" spans="1:11">
      <c r="A32" s="11"/>
      <c r="B32" s="12"/>
      <c r="C32" s="13" t="s">
        <v>767</v>
      </c>
      <c r="D32" s="14">
        <v>78000000</v>
      </c>
      <c r="E32" s="15"/>
      <c r="F32" s="16"/>
      <c r="G32" s="16"/>
      <c r="H32" s="17"/>
      <c r="I32" s="25"/>
      <c r="J32" s="25"/>
      <c r="K32" s="25"/>
    </row>
    <row r="33" ht="24" customHeight="1" spans="1:11">
      <c r="A33" s="11"/>
      <c r="B33" s="12"/>
      <c r="C33" s="13" t="s">
        <v>652</v>
      </c>
      <c r="D33" s="14">
        <f>D32-D31</f>
        <v>0</v>
      </c>
      <c r="E33" s="15" t="s">
        <v>653</v>
      </c>
      <c r="F33" s="85">
        <v>0</v>
      </c>
      <c r="G33" s="85">
        <v>0</v>
      </c>
      <c r="H33" s="19" t="s">
        <v>654</v>
      </c>
      <c r="I33" s="25"/>
      <c r="J33" s="25"/>
      <c r="K33" s="25"/>
    </row>
    <row r="34" ht="24" customHeight="1" spans="1:11">
      <c r="A34" s="11"/>
      <c r="B34" s="12"/>
      <c r="C34" s="13" t="s">
        <v>768</v>
      </c>
      <c r="D34" s="14">
        <v>18511300</v>
      </c>
      <c r="E34" s="15"/>
      <c r="F34" s="16"/>
      <c r="G34" s="16"/>
      <c r="H34" s="17"/>
      <c r="I34" s="25"/>
      <c r="J34" s="25"/>
      <c r="K34" s="25"/>
    </row>
    <row r="35" ht="24" customHeight="1" spans="1:11">
      <c r="A35" s="11"/>
      <c r="B35" s="12"/>
      <c r="C35" s="13" t="s">
        <v>769</v>
      </c>
      <c r="D35" s="14">
        <v>18511300</v>
      </c>
      <c r="E35" s="15"/>
      <c r="F35" s="16"/>
      <c r="G35" s="16"/>
      <c r="H35" s="17"/>
      <c r="I35" s="25"/>
      <c r="J35" s="25"/>
      <c r="K35" s="25"/>
    </row>
    <row r="36" ht="24" customHeight="1" spans="1:11">
      <c r="A36" s="11"/>
      <c r="B36" s="12"/>
      <c r="C36" s="13" t="s">
        <v>652</v>
      </c>
      <c r="D36" s="14">
        <f>D35-D34</f>
        <v>0</v>
      </c>
      <c r="E36" s="15" t="s">
        <v>653</v>
      </c>
      <c r="F36" s="85">
        <v>0</v>
      </c>
      <c r="G36" s="85">
        <v>0</v>
      </c>
      <c r="H36" s="19" t="s">
        <v>654</v>
      </c>
      <c r="I36" s="25"/>
      <c r="J36" s="25"/>
      <c r="K36" s="25"/>
    </row>
    <row r="37" ht="24" customHeight="1" spans="1:11">
      <c r="A37" s="11" t="s">
        <v>904</v>
      </c>
      <c r="B37" s="12" t="s">
        <v>736</v>
      </c>
      <c r="C37" s="13" t="s">
        <v>661</v>
      </c>
      <c r="D37" s="14">
        <v>260000</v>
      </c>
      <c r="E37" s="15"/>
      <c r="F37" s="16"/>
      <c r="G37" s="16"/>
      <c r="H37" s="17"/>
      <c r="I37" s="25"/>
      <c r="J37" s="25"/>
      <c r="K37" s="25"/>
    </row>
    <row r="38" ht="24" customHeight="1" spans="1:11">
      <c r="A38" s="11"/>
      <c r="B38" s="12"/>
      <c r="C38" s="13" t="s">
        <v>80</v>
      </c>
      <c r="D38" s="14">
        <v>780000</v>
      </c>
      <c r="E38" s="15"/>
      <c r="F38" s="16"/>
      <c r="G38" s="16"/>
      <c r="H38" s="17"/>
      <c r="I38" s="25"/>
      <c r="J38" s="25"/>
      <c r="K38" s="25"/>
    </row>
    <row r="39" ht="24" customHeight="1" spans="1:11">
      <c r="A39" s="11"/>
      <c r="B39" s="12"/>
      <c r="C39" s="13" t="s">
        <v>733</v>
      </c>
      <c r="D39" s="14">
        <f>D38-D37</f>
        <v>520000</v>
      </c>
      <c r="E39" s="15"/>
      <c r="F39" s="16"/>
      <c r="G39" s="16"/>
      <c r="H39" s="17"/>
      <c r="I39" s="25"/>
      <c r="J39" s="25"/>
      <c r="K39" s="25"/>
    </row>
    <row r="40" ht="24" customHeight="1" spans="1:11">
      <c r="A40" s="11"/>
      <c r="B40" s="12"/>
      <c r="C40" s="13" t="s">
        <v>734</v>
      </c>
      <c r="D40" s="14">
        <f>IF(D37=0,0,D39/D37*100)</f>
        <v>200</v>
      </c>
      <c r="E40" s="15"/>
      <c r="F40" s="16"/>
      <c r="G40" s="16"/>
      <c r="H40" s="17"/>
      <c r="I40" s="25"/>
      <c r="J40" s="25"/>
      <c r="K40" s="25"/>
    </row>
    <row r="41" ht="24" customHeight="1" spans="1:11">
      <c r="A41" s="11" t="s">
        <v>972</v>
      </c>
      <c r="B41" s="11" t="s">
        <v>775</v>
      </c>
      <c r="C41" s="13" t="s">
        <v>661</v>
      </c>
      <c r="D41" s="14">
        <v>2.91</v>
      </c>
      <c r="E41" s="15" t="s">
        <v>653</v>
      </c>
      <c r="F41" s="85">
        <v>0.35</v>
      </c>
      <c r="G41" s="85">
        <v>4</v>
      </c>
      <c r="H41" s="19" t="s">
        <v>654</v>
      </c>
      <c r="I41" s="25"/>
      <c r="J41" s="25"/>
      <c r="K41" s="25"/>
    </row>
    <row r="42" ht="24" customHeight="1" spans="1:11">
      <c r="A42" s="11"/>
      <c r="B42" s="11"/>
      <c r="C42" s="13" t="s">
        <v>80</v>
      </c>
      <c r="D42" s="14">
        <v>7.18</v>
      </c>
      <c r="E42" s="15" t="s">
        <v>653</v>
      </c>
      <c r="F42" s="85">
        <v>0.35</v>
      </c>
      <c r="G42" s="85">
        <v>4</v>
      </c>
      <c r="H42" s="19" t="s">
        <v>875</v>
      </c>
      <c r="I42" s="25" t="s">
        <v>973</v>
      </c>
      <c r="J42" s="25"/>
      <c r="K42" s="25"/>
    </row>
    <row r="43" ht="24" customHeight="1" spans="1:11">
      <c r="A43" s="11"/>
      <c r="B43" s="11"/>
      <c r="C43" s="13" t="s">
        <v>733</v>
      </c>
      <c r="D43" s="14">
        <f>D42-D41</f>
        <v>4.27</v>
      </c>
      <c r="E43" s="15"/>
      <c r="F43" s="16"/>
      <c r="G43" s="16"/>
      <c r="H43" s="17"/>
      <c r="I43" s="25"/>
      <c r="J43" s="25"/>
      <c r="K43" s="25"/>
    </row>
    <row r="44" ht="24" customHeight="1" spans="1:11">
      <c r="A44" s="11" t="s">
        <v>974</v>
      </c>
      <c r="B44" s="12" t="s">
        <v>736</v>
      </c>
      <c r="C44" s="13" t="s">
        <v>661</v>
      </c>
      <c r="D44" s="14">
        <v>970000</v>
      </c>
      <c r="E44" s="15"/>
      <c r="F44" s="22"/>
      <c r="G44" s="22"/>
      <c r="H44" s="182"/>
      <c r="I44" s="25"/>
      <c r="J44" s="25"/>
      <c r="K44" s="25"/>
    </row>
    <row r="45" ht="24" customHeight="1" spans="1:11">
      <c r="A45" s="11"/>
      <c r="B45" s="12"/>
      <c r="C45" s="13" t="s">
        <v>80</v>
      </c>
      <c r="D45" s="14">
        <v>970000</v>
      </c>
      <c r="E45" s="15"/>
      <c r="F45" s="16"/>
      <c r="G45" s="16"/>
      <c r="H45" s="182"/>
      <c r="I45" s="25"/>
      <c r="J45" s="25"/>
      <c r="K45" s="25"/>
    </row>
    <row r="46" ht="24" customHeight="1" spans="1:11">
      <c r="A46" s="11"/>
      <c r="B46" s="12"/>
      <c r="C46" s="13" t="s">
        <v>733</v>
      </c>
      <c r="D46" s="14">
        <f>D45-D44</f>
        <v>0</v>
      </c>
      <c r="E46" s="15"/>
      <c r="F46" s="16"/>
      <c r="G46" s="16"/>
      <c r="H46" s="182"/>
      <c r="I46" s="25"/>
      <c r="J46" s="25"/>
      <c r="K46" s="25"/>
    </row>
    <row r="47" ht="24" customHeight="1" spans="1:11">
      <c r="A47" s="11"/>
      <c r="B47" s="12"/>
      <c r="C47" s="13" t="s">
        <v>734</v>
      </c>
      <c r="D47" s="14">
        <f>IF(D44=0,0,D46/D44*100)</f>
        <v>0</v>
      </c>
      <c r="E47" s="15" t="s">
        <v>653</v>
      </c>
      <c r="F47" s="18">
        <v>-30</v>
      </c>
      <c r="G47" s="18">
        <v>30</v>
      </c>
      <c r="H47" s="19" t="s">
        <v>654</v>
      </c>
      <c r="I47" s="25"/>
      <c r="J47" s="25"/>
      <c r="K47" s="25"/>
    </row>
    <row r="48" ht="24" customHeight="1" spans="1:11">
      <c r="A48" s="11" t="s">
        <v>975</v>
      </c>
      <c r="B48" s="11" t="s">
        <v>777</v>
      </c>
      <c r="C48" s="13" t="s">
        <v>661</v>
      </c>
      <c r="D48" s="14">
        <v>0</v>
      </c>
      <c r="E48" s="15" t="s">
        <v>653</v>
      </c>
      <c r="F48" s="18">
        <v>0</v>
      </c>
      <c r="G48" s="18">
        <v>0</v>
      </c>
      <c r="H48" s="19" t="s">
        <v>654</v>
      </c>
      <c r="I48" s="25"/>
      <c r="J48" s="25"/>
      <c r="K48" s="25"/>
    </row>
    <row r="49" ht="24" customHeight="1" spans="1:11">
      <c r="A49" s="11"/>
      <c r="B49" s="11"/>
      <c r="C49" s="13" t="s">
        <v>80</v>
      </c>
      <c r="D49" s="14">
        <v>0</v>
      </c>
      <c r="E49" s="15" t="s">
        <v>653</v>
      </c>
      <c r="F49" s="18">
        <v>0</v>
      </c>
      <c r="G49" s="18">
        <v>0</v>
      </c>
      <c r="H49" s="19" t="s">
        <v>654</v>
      </c>
      <c r="I49" s="25"/>
      <c r="J49" s="25"/>
      <c r="K49" s="25"/>
    </row>
    <row r="50" ht="24" customHeight="1" spans="1:11">
      <c r="A50" s="11"/>
      <c r="B50" s="11"/>
      <c r="C50" s="13" t="s">
        <v>733</v>
      </c>
      <c r="D50" s="14">
        <f>D49-D48</f>
        <v>0</v>
      </c>
      <c r="E50" s="15"/>
      <c r="F50" s="16"/>
      <c r="G50" s="16"/>
      <c r="H50" s="182"/>
      <c r="I50" s="25"/>
      <c r="J50" s="25"/>
      <c r="K50" s="25"/>
    </row>
    <row r="51" ht="24" customHeight="1" spans="1:11">
      <c r="A51" s="11"/>
      <c r="B51" s="11"/>
      <c r="C51" s="13" t="s">
        <v>734</v>
      </c>
      <c r="D51" s="14">
        <f>IF(D48=0,0,D50/D48*100)</f>
        <v>0</v>
      </c>
      <c r="E51" s="15"/>
      <c r="F51" s="22"/>
      <c r="G51" s="22"/>
      <c r="H51" s="182"/>
      <c r="I51" s="25"/>
      <c r="J51" s="25"/>
      <c r="K51" s="25"/>
    </row>
    <row r="52" ht="24" customHeight="1" spans="1:11">
      <c r="A52" s="11" t="s">
        <v>976</v>
      </c>
      <c r="B52" s="11" t="s">
        <v>779</v>
      </c>
      <c r="C52" s="13" t="s">
        <v>661</v>
      </c>
      <c r="D52" s="14">
        <v>0</v>
      </c>
      <c r="E52" s="15" t="s">
        <v>653</v>
      </c>
      <c r="F52" s="18">
        <v>0</v>
      </c>
      <c r="G52" s="18">
        <v>0</v>
      </c>
      <c r="H52" s="19" t="s">
        <v>654</v>
      </c>
      <c r="I52" s="25"/>
      <c r="J52" s="25"/>
      <c r="K52" s="25"/>
    </row>
    <row r="53" ht="24" customHeight="1" spans="1:11">
      <c r="A53" s="11"/>
      <c r="B53" s="11"/>
      <c r="C53" s="13" t="s">
        <v>80</v>
      </c>
      <c r="D53" s="14">
        <v>0</v>
      </c>
      <c r="E53" s="15" t="s">
        <v>653</v>
      </c>
      <c r="F53" s="18">
        <v>0</v>
      </c>
      <c r="G53" s="18">
        <v>0</v>
      </c>
      <c r="H53" s="19" t="s">
        <v>654</v>
      </c>
      <c r="I53" s="25"/>
      <c r="J53" s="25"/>
      <c r="K53" s="25"/>
    </row>
    <row r="54" ht="24" customHeight="1" spans="1:11">
      <c r="A54" s="8" t="s">
        <v>907</v>
      </c>
      <c r="B54" s="8"/>
      <c r="C54" s="9"/>
      <c r="D54" s="9"/>
      <c r="E54" s="9"/>
      <c r="F54" s="9"/>
      <c r="G54" s="9"/>
      <c r="H54" s="182"/>
      <c r="I54" s="9"/>
      <c r="J54" s="9"/>
      <c r="K54" s="9"/>
    </row>
    <row r="55" ht="24" customHeight="1" spans="1:11">
      <c r="A55" s="11" t="s">
        <v>977</v>
      </c>
      <c r="B55" s="12" t="s">
        <v>732</v>
      </c>
      <c r="C55" s="13" t="s">
        <v>661</v>
      </c>
      <c r="D55" s="14">
        <v>161642372.72</v>
      </c>
      <c r="E55" s="15"/>
      <c r="F55" s="16"/>
      <c r="G55" s="16"/>
      <c r="H55" s="17"/>
      <c r="I55" s="25"/>
      <c r="J55" s="25"/>
      <c r="K55" s="25"/>
    </row>
    <row r="56" ht="24" customHeight="1" spans="1:11">
      <c r="A56" s="11"/>
      <c r="B56" s="12"/>
      <c r="C56" s="13" t="s">
        <v>80</v>
      </c>
      <c r="D56" s="14">
        <v>174351883.44</v>
      </c>
      <c r="E56" s="15"/>
      <c r="F56" s="16"/>
      <c r="G56" s="16"/>
      <c r="H56" s="17"/>
      <c r="I56" s="25"/>
      <c r="J56" s="25"/>
      <c r="K56" s="25"/>
    </row>
    <row r="57" ht="24" customHeight="1" spans="1:11">
      <c r="A57" s="11"/>
      <c r="B57" s="12"/>
      <c r="C57" s="13" t="s">
        <v>733</v>
      </c>
      <c r="D57" s="14">
        <f>D56-D55</f>
        <v>12709510.72</v>
      </c>
      <c r="E57" s="15"/>
      <c r="F57" s="16"/>
      <c r="G57" s="16"/>
      <c r="H57" s="17"/>
      <c r="I57" s="25"/>
      <c r="J57" s="25"/>
      <c r="K57" s="25"/>
    </row>
    <row r="58" ht="24" customHeight="1" spans="1:11">
      <c r="A58" s="11"/>
      <c r="B58" s="12"/>
      <c r="C58" s="13" t="s">
        <v>734</v>
      </c>
      <c r="D58" s="14">
        <f>IF(D55=0,0,D57/D55*100)</f>
        <v>7.8627345702328</v>
      </c>
      <c r="E58" s="15" t="s">
        <v>653</v>
      </c>
      <c r="F58" s="18">
        <v>0</v>
      </c>
      <c r="G58" s="18">
        <v>15</v>
      </c>
      <c r="H58" s="19" t="s">
        <v>654</v>
      </c>
      <c r="I58" s="25"/>
      <c r="J58" s="25"/>
      <c r="K58" s="25"/>
    </row>
    <row r="59" ht="24" customHeight="1" spans="1:11">
      <c r="A59" s="11" t="s">
        <v>783</v>
      </c>
      <c r="B59" s="12" t="s">
        <v>736</v>
      </c>
      <c r="C59" s="13" t="s">
        <v>661</v>
      </c>
      <c r="D59" s="14">
        <v>161642372.72</v>
      </c>
      <c r="E59" s="15"/>
      <c r="F59" s="16"/>
      <c r="G59" s="16"/>
      <c r="H59" s="17"/>
      <c r="I59" s="25"/>
      <c r="J59" s="25"/>
      <c r="K59" s="25"/>
    </row>
    <row r="60" ht="24" customHeight="1" spans="1:11">
      <c r="A60" s="11"/>
      <c r="B60" s="12"/>
      <c r="C60" s="13" t="s">
        <v>80</v>
      </c>
      <c r="D60" s="14">
        <v>173971883.44</v>
      </c>
      <c r="E60" s="15"/>
      <c r="F60" s="16"/>
      <c r="G60" s="16"/>
      <c r="H60" s="17"/>
      <c r="I60" s="25"/>
      <c r="J60" s="25"/>
      <c r="K60" s="25"/>
    </row>
    <row r="61" ht="24" customHeight="1" spans="1:11">
      <c r="A61" s="11"/>
      <c r="B61" s="12"/>
      <c r="C61" s="13" t="s">
        <v>733</v>
      </c>
      <c r="D61" s="14">
        <f>D60-D59</f>
        <v>12329510.72</v>
      </c>
      <c r="E61" s="15"/>
      <c r="F61" s="16"/>
      <c r="G61" s="16"/>
      <c r="H61" s="17"/>
      <c r="I61" s="25"/>
      <c r="J61" s="25"/>
      <c r="K61" s="25"/>
    </row>
    <row r="62" ht="24" customHeight="1" spans="1:11">
      <c r="A62" s="11"/>
      <c r="B62" s="12"/>
      <c r="C62" s="13" t="s">
        <v>734</v>
      </c>
      <c r="D62" s="14">
        <f>IF(D59=0,0,D61/D59*100)</f>
        <v>7.6276476969052</v>
      </c>
      <c r="E62" s="15" t="s">
        <v>653</v>
      </c>
      <c r="F62" s="18">
        <v>0</v>
      </c>
      <c r="G62" s="18">
        <v>15</v>
      </c>
      <c r="H62" s="19" t="s">
        <v>654</v>
      </c>
      <c r="I62" s="25"/>
      <c r="J62" s="25"/>
      <c r="K62" s="25"/>
    </row>
    <row r="63" ht="24" customHeight="1" spans="1:11">
      <c r="A63" s="11" t="s">
        <v>978</v>
      </c>
      <c r="B63" s="11" t="s">
        <v>979</v>
      </c>
      <c r="C63" s="13" t="s">
        <v>661</v>
      </c>
      <c r="D63" s="14">
        <v>161642372.72</v>
      </c>
      <c r="E63" s="15"/>
      <c r="F63" s="16"/>
      <c r="G63" s="16"/>
      <c r="H63" s="17"/>
      <c r="I63" s="25"/>
      <c r="J63" s="25"/>
      <c r="K63" s="25"/>
    </row>
    <row r="64" ht="24" customHeight="1" spans="1:11">
      <c r="A64" s="11"/>
      <c r="B64" s="11"/>
      <c r="C64" s="13" t="s">
        <v>80</v>
      </c>
      <c r="D64" s="14">
        <v>173971883.44</v>
      </c>
      <c r="E64" s="15"/>
      <c r="F64" s="16"/>
      <c r="G64" s="16"/>
      <c r="H64" s="17"/>
      <c r="I64" s="25"/>
      <c r="J64" s="25"/>
      <c r="K64" s="25"/>
    </row>
    <row r="65" ht="24" customHeight="1" spans="1:11">
      <c r="A65" s="11"/>
      <c r="B65" s="11"/>
      <c r="C65" s="13" t="s">
        <v>733</v>
      </c>
      <c r="D65" s="14">
        <f>D64-D63</f>
        <v>12329510.72</v>
      </c>
      <c r="E65" s="15"/>
      <c r="F65" s="16"/>
      <c r="G65" s="16"/>
      <c r="H65" s="17"/>
      <c r="I65" s="25"/>
      <c r="J65" s="25"/>
      <c r="K65" s="25"/>
    </row>
    <row r="66" ht="24" customHeight="1" spans="1:11">
      <c r="A66" s="11"/>
      <c r="B66" s="11"/>
      <c r="C66" s="13" t="s">
        <v>734</v>
      </c>
      <c r="D66" s="14">
        <f>IF(D63=0,0,D65/D63*100)</f>
        <v>7.6276476969052</v>
      </c>
      <c r="E66" s="15" t="s">
        <v>653</v>
      </c>
      <c r="F66" s="18">
        <v>0</v>
      </c>
      <c r="G66" s="18">
        <v>15</v>
      </c>
      <c r="H66" s="19" t="s">
        <v>654</v>
      </c>
      <c r="I66" s="25"/>
      <c r="J66" s="25"/>
      <c r="K66" s="25"/>
    </row>
    <row r="67" ht="24" customHeight="1" spans="1:11">
      <c r="A67" s="11" t="s">
        <v>980</v>
      </c>
      <c r="B67" s="12" t="s">
        <v>981</v>
      </c>
      <c r="C67" s="13" t="s">
        <v>661</v>
      </c>
      <c r="D67" s="20">
        <v>0</v>
      </c>
      <c r="E67" s="15"/>
      <c r="F67" s="16"/>
      <c r="G67" s="16"/>
      <c r="H67" s="17"/>
      <c r="I67" s="25"/>
      <c r="J67" s="25"/>
      <c r="K67" s="25"/>
    </row>
    <row r="68" ht="24" customHeight="1" spans="1:11">
      <c r="A68" s="11"/>
      <c r="B68" s="12"/>
      <c r="C68" s="13" t="s">
        <v>80</v>
      </c>
      <c r="D68" s="14">
        <v>0</v>
      </c>
      <c r="E68" s="15"/>
      <c r="F68" s="16"/>
      <c r="G68" s="16"/>
      <c r="H68" s="17"/>
      <c r="I68" s="25"/>
      <c r="J68" s="25"/>
      <c r="K68" s="25"/>
    </row>
    <row r="69" ht="24" customHeight="1" spans="1:11">
      <c r="A69" s="11"/>
      <c r="B69" s="12"/>
      <c r="C69" s="13" t="s">
        <v>733</v>
      </c>
      <c r="D69" s="14">
        <f>D68-D67</f>
        <v>0</v>
      </c>
      <c r="E69" s="15"/>
      <c r="F69" s="16"/>
      <c r="G69" s="16"/>
      <c r="H69" s="17"/>
      <c r="I69" s="25"/>
      <c r="J69" s="25"/>
      <c r="K69" s="25"/>
    </row>
    <row r="70" ht="24" customHeight="1" spans="1:11">
      <c r="A70" s="11"/>
      <c r="B70" s="12"/>
      <c r="C70" s="13" t="s">
        <v>734</v>
      </c>
      <c r="D70" s="14">
        <f>IF(D67=0,0,D69/D67*100)</f>
        <v>0</v>
      </c>
      <c r="E70" s="15"/>
      <c r="F70" s="16"/>
      <c r="G70" s="16"/>
      <c r="H70" s="17"/>
      <c r="I70" s="25"/>
      <c r="J70" s="25"/>
      <c r="K70" s="25"/>
    </row>
    <row r="71" ht="24" customHeight="1" spans="1:11">
      <c r="A71" s="11" t="s">
        <v>982</v>
      </c>
      <c r="B71" s="11" t="s">
        <v>983</v>
      </c>
      <c r="C71" s="13" t="s">
        <v>661</v>
      </c>
      <c r="D71" s="14">
        <v>61931.94</v>
      </c>
      <c r="E71" s="15"/>
      <c r="F71" s="16"/>
      <c r="G71" s="16"/>
      <c r="H71" s="17"/>
      <c r="I71" s="25"/>
      <c r="J71" s="25"/>
      <c r="K71" s="25"/>
    </row>
    <row r="72" ht="24" customHeight="1" spans="1:11">
      <c r="A72" s="11"/>
      <c r="B72" s="11"/>
      <c r="C72" s="13" t="s">
        <v>80</v>
      </c>
      <c r="D72" s="14">
        <v>64410.18</v>
      </c>
      <c r="E72" s="15"/>
      <c r="F72" s="16"/>
      <c r="G72" s="16"/>
      <c r="H72" s="17"/>
      <c r="I72" s="25"/>
      <c r="J72" s="25"/>
      <c r="K72" s="25"/>
    </row>
    <row r="73" ht="24" customHeight="1" spans="1:11">
      <c r="A73" s="11"/>
      <c r="B73" s="11"/>
      <c r="C73" s="13" t="s">
        <v>733</v>
      </c>
      <c r="D73" s="14">
        <f>D72-D71</f>
        <v>2478.24</v>
      </c>
      <c r="E73" s="15"/>
      <c r="F73" s="16"/>
      <c r="G73" s="16"/>
      <c r="H73" s="17"/>
      <c r="I73" s="25"/>
      <c r="J73" s="25"/>
      <c r="K73" s="25"/>
    </row>
    <row r="74" ht="24" customHeight="1" spans="1:11">
      <c r="A74" s="11"/>
      <c r="B74" s="11"/>
      <c r="C74" s="13" t="s">
        <v>734</v>
      </c>
      <c r="D74" s="14">
        <f>IF(D71=0,0,D73/D71*100)</f>
        <v>4.00155396391587</v>
      </c>
      <c r="E74" s="15" t="s">
        <v>653</v>
      </c>
      <c r="F74" s="18">
        <v>2.5</v>
      </c>
      <c r="G74" s="18">
        <v>4</v>
      </c>
      <c r="H74" s="19" t="s">
        <v>654</v>
      </c>
      <c r="I74" s="25"/>
      <c r="J74" s="25"/>
      <c r="K74" s="25"/>
    </row>
    <row r="75" ht="24" customHeight="1" spans="1:11">
      <c r="A75" s="11" t="s">
        <v>984</v>
      </c>
      <c r="B75" s="12" t="s">
        <v>736</v>
      </c>
      <c r="C75" s="13" t="s">
        <v>661</v>
      </c>
      <c r="D75" s="14">
        <v>0</v>
      </c>
      <c r="E75" s="15"/>
      <c r="F75" s="16"/>
      <c r="G75" s="16"/>
      <c r="H75" s="17"/>
      <c r="I75" s="25"/>
      <c r="J75" s="25"/>
      <c r="K75" s="25"/>
    </row>
    <row r="76" ht="24" customHeight="1" spans="1:11">
      <c r="A76" s="11"/>
      <c r="B76" s="12"/>
      <c r="C76" s="13" t="s">
        <v>80</v>
      </c>
      <c r="D76" s="14">
        <v>380000</v>
      </c>
      <c r="E76" s="15"/>
      <c r="F76" s="16"/>
      <c r="G76" s="16"/>
      <c r="H76" s="17"/>
      <c r="I76" s="25"/>
      <c r="J76" s="25"/>
      <c r="K76" s="25"/>
    </row>
    <row r="77" ht="24" customHeight="1" spans="1:11">
      <c r="A77" s="11"/>
      <c r="B77" s="12"/>
      <c r="C77" s="13" t="s">
        <v>733</v>
      </c>
      <c r="D77" s="14">
        <f>D76-D75</f>
        <v>380000</v>
      </c>
      <c r="E77" s="15"/>
      <c r="F77" s="16"/>
      <c r="G77" s="16"/>
      <c r="H77" s="17"/>
      <c r="I77" s="25"/>
      <c r="J77" s="25"/>
      <c r="K77" s="25"/>
    </row>
    <row r="78" ht="24" customHeight="1" spans="1:11">
      <c r="A78" s="11"/>
      <c r="B78" s="12"/>
      <c r="C78" s="13" t="s">
        <v>734</v>
      </c>
      <c r="D78" s="14">
        <f>IF(D75=0,0,D77/D75*100)</f>
        <v>0</v>
      </c>
      <c r="E78" s="15" t="s">
        <v>653</v>
      </c>
      <c r="F78" s="18">
        <v>-30</v>
      </c>
      <c r="G78" s="18">
        <v>30</v>
      </c>
      <c r="H78" s="19" t="s">
        <v>654</v>
      </c>
      <c r="I78" s="25"/>
      <c r="J78" s="25"/>
      <c r="K78" s="25"/>
    </row>
    <row r="79" ht="24" customHeight="1" spans="1:11">
      <c r="A79" s="11" t="s">
        <v>985</v>
      </c>
      <c r="B79" s="11" t="s">
        <v>796</v>
      </c>
      <c r="C79" s="13" t="s">
        <v>661</v>
      </c>
      <c r="D79" s="14">
        <v>0</v>
      </c>
      <c r="E79" s="15" t="s">
        <v>653</v>
      </c>
      <c r="F79" s="18">
        <v>0</v>
      </c>
      <c r="G79" s="18">
        <v>0</v>
      </c>
      <c r="H79" s="19" t="s">
        <v>654</v>
      </c>
      <c r="I79" s="25"/>
      <c r="J79" s="25"/>
      <c r="K79" s="25"/>
    </row>
    <row r="80" ht="24" customHeight="1" spans="1:11">
      <c r="A80" s="11"/>
      <c r="B80" s="11"/>
      <c r="C80" s="13" t="s">
        <v>80</v>
      </c>
      <c r="D80" s="14">
        <v>0</v>
      </c>
      <c r="E80" s="15" t="s">
        <v>653</v>
      </c>
      <c r="F80" s="18">
        <v>0</v>
      </c>
      <c r="G80" s="18">
        <v>0</v>
      </c>
      <c r="H80" s="19" t="s">
        <v>654</v>
      </c>
      <c r="I80" s="25"/>
      <c r="J80" s="25"/>
      <c r="K80" s="25"/>
    </row>
    <row r="81" ht="24" customHeight="1" spans="1:11">
      <c r="A81" s="11"/>
      <c r="B81" s="11"/>
      <c r="C81" s="13" t="s">
        <v>733</v>
      </c>
      <c r="D81" s="14">
        <f>D80-D79</f>
        <v>0</v>
      </c>
      <c r="E81" s="15"/>
      <c r="F81" s="16"/>
      <c r="G81" s="16"/>
      <c r="H81" s="17"/>
      <c r="I81" s="25"/>
      <c r="J81" s="25"/>
      <c r="K81" s="25"/>
    </row>
    <row r="82" ht="24" customHeight="1" spans="1:11">
      <c r="A82" s="11"/>
      <c r="B82" s="11"/>
      <c r="C82" s="13" t="s">
        <v>734</v>
      </c>
      <c r="D82" s="14">
        <f>IF(D79=0,0,D81/D79*100)</f>
        <v>0</v>
      </c>
      <c r="E82" s="15"/>
      <c r="F82" s="16"/>
      <c r="G82" s="16"/>
      <c r="H82" s="17"/>
      <c r="I82" s="25"/>
      <c r="J82" s="25"/>
      <c r="K82" s="25"/>
    </row>
    <row r="83" ht="24" customHeight="1" spans="1:11">
      <c r="A83" s="8" t="s">
        <v>912</v>
      </c>
      <c r="B83" s="8"/>
      <c r="C83" s="9"/>
      <c r="D83" s="9"/>
      <c r="E83" s="9"/>
      <c r="F83" s="9"/>
      <c r="G83" s="9"/>
      <c r="H83" s="182"/>
      <c r="I83" s="9"/>
      <c r="J83" s="9"/>
      <c r="K83" s="9"/>
    </row>
    <row r="84" ht="24" customHeight="1" spans="1:11">
      <c r="A84" s="11" t="s">
        <v>799</v>
      </c>
      <c r="B84" s="12" t="s">
        <v>736</v>
      </c>
      <c r="C84" s="13" t="s">
        <v>661</v>
      </c>
      <c r="D84" s="14">
        <v>3298290.25</v>
      </c>
      <c r="E84" s="15" t="s">
        <v>653</v>
      </c>
      <c r="F84" s="18">
        <v>0</v>
      </c>
      <c r="G84" s="16" t="s">
        <v>678</v>
      </c>
      <c r="H84" s="19" t="s">
        <v>654</v>
      </c>
      <c r="I84" s="25"/>
      <c r="J84" s="25"/>
      <c r="K84" s="25"/>
    </row>
    <row r="85" ht="24" customHeight="1" spans="1:11">
      <c r="A85" s="11"/>
      <c r="B85" s="12"/>
      <c r="C85" s="13" t="s">
        <v>80</v>
      </c>
      <c r="D85" s="14">
        <v>595076.65</v>
      </c>
      <c r="E85" s="15" t="s">
        <v>653</v>
      </c>
      <c r="F85" s="18">
        <v>0</v>
      </c>
      <c r="G85" s="16" t="s">
        <v>678</v>
      </c>
      <c r="H85" s="19" t="s">
        <v>654</v>
      </c>
      <c r="I85" s="25"/>
      <c r="J85" s="25"/>
      <c r="K85" s="25"/>
    </row>
    <row r="86" ht="24" customHeight="1" spans="1:11">
      <c r="A86" s="11"/>
      <c r="B86" s="12"/>
      <c r="C86" s="13" t="s">
        <v>733</v>
      </c>
      <c r="D86" s="14">
        <f>D85-D84</f>
        <v>-2703213.6</v>
      </c>
      <c r="E86" s="15"/>
      <c r="F86" s="16"/>
      <c r="G86" s="16"/>
      <c r="H86" s="17"/>
      <c r="I86" s="25"/>
      <c r="J86" s="25"/>
      <c r="K86" s="25"/>
    </row>
    <row r="87" ht="24" customHeight="1" spans="1:11">
      <c r="A87" s="11"/>
      <c r="B87" s="12"/>
      <c r="C87" s="13" t="s">
        <v>734</v>
      </c>
      <c r="D87" s="14">
        <f>IF(D84=0,0,D86/D84*100)</f>
        <v>-81.9580265866535</v>
      </c>
      <c r="E87" s="15"/>
      <c r="F87" s="16"/>
      <c r="G87" s="16"/>
      <c r="H87" s="17"/>
      <c r="I87" s="25"/>
      <c r="J87" s="25"/>
      <c r="K87" s="25"/>
    </row>
    <row r="88" ht="24" customHeight="1" spans="1:11">
      <c r="A88" s="11" t="s">
        <v>800</v>
      </c>
      <c r="B88" s="12" t="s">
        <v>736</v>
      </c>
      <c r="C88" s="13" t="s">
        <v>661</v>
      </c>
      <c r="D88" s="14">
        <v>10568745.14</v>
      </c>
      <c r="E88" s="15" t="s">
        <v>653</v>
      </c>
      <c r="F88" s="18">
        <v>0</v>
      </c>
      <c r="G88" s="16" t="s">
        <v>678</v>
      </c>
      <c r="H88" s="19" t="s">
        <v>654</v>
      </c>
      <c r="I88" s="25"/>
      <c r="J88" s="25"/>
      <c r="K88" s="25"/>
    </row>
    <row r="89" ht="24" customHeight="1" spans="1:11">
      <c r="A89" s="11"/>
      <c r="B89" s="12"/>
      <c r="C89" s="13" t="s">
        <v>80</v>
      </c>
      <c r="D89" s="14">
        <v>11163821.79</v>
      </c>
      <c r="E89" s="15" t="s">
        <v>653</v>
      </c>
      <c r="F89" s="18">
        <v>0</v>
      </c>
      <c r="G89" s="16" t="s">
        <v>678</v>
      </c>
      <c r="H89" s="19" t="s">
        <v>654</v>
      </c>
      <c r="I89" s="25"/>
      <c r="J89" s="25"/>
      <c r="K89" s="25"/>
    </row>
    <row r="90" ht="24" customHeight="1" spans="1:11">
      <c r="A90" s="11"/>
      <c r="B90" s="12"/>
      <c r="C90" s="13" t="s">
        <v>733</v>
      </c>
      <c r="D90" s="14">
        <f>D89-D88</f>
        <v>595076.649999999</v>
      </c>
      <c r="E90" s="15"/>
      <c r="F90" s="16"/>
      <c r="G90" s="16"/>
      <c r="H90" s="17"/>
      <c r="I90" s="25"/>
      <c r="J90" s="25"/>
      <c r="K90" s="25"/>
    </row>
    <row r="91" ht="24" customHeight="1" spans="1:11">
      <c r="A91" s="11"/>
      <c r="B91" s="12"/>
      <c r="C91" s="13" t="s">
        <v>734</v>
      </c>
      <c r="D91" s="14">
        <v>0</v>
      </c>
      <c r="E91" s="15"/>
      <c r="F91" s="16"/>
      <c r="G91" s="16"/>
      <c r="H91" s="17"/>
      <c r="I91" s="25"/>
      <c r="J91" s="25"/>
      <c r="K91" s="25"/>
    </row>
    <row r="92" ht="24" customHeight="1" spans="1:11">
      <c r="A92" s="11" t="s">
        <v>801</v>
      </c>
      <c r="B92" s="11" t="s">
        <v>802</v>
      </c>
      <c r="C92" s="13" t="s">
        <v>661</v>
      </c>
      <c r="D92" s="14">
        <v>0.78</v>
      </c>
      <c r="E92" s="15" t="s">
        <v>653</v>
      </c>
      <c r="F92" s="18">
        <v>6</v>
      </c>
      <c r="G92" s="16" t="s">
        <v>678</v>
      </c>
      <c r="H92" s="19" t="s">
        <v>875</v>
      </c>
      <c r="I92" s="25" t="s">
        <v>986</v>
      </c>
      <c r="J92" s="25"/>
      <c r="K92" s="25"/>
    </row>
    <row r="93" ht="24" customHeight="1" spans="1:11">
      <c r="A93" s="11"/>
      <c r="B93" s="11"/>
      <c r="C93" s="13" t="s">
        <v>80</v>
      </c>
      <c r="D93" s="14">
        <v>0.77</v>
      </c>
      <c r="E93" s="15" t="s">
        <v>653</v>
      </c>
      <c r="F93" s="18">
        <v>6</v>
      </c>
      <c r="G93" s="16" t="s">
        <v>678</v>
      </c>
      <c r="H93" s="19" t="s">
        <v>875</v>
      </c>
      <c r="I93" s="25" t="s">
        <v>986</v>
      </c>
      <c r="J93" s="25"/>
      <c r="K93" s="25"/>
    </row>
    <row r="94" ht="24" customHeight="1" spans="1:11">
      <c r="A94" s="11"/>
      <c r="B94" s="11"/>
      <c r="C94" s="13" t="s">
        <v>733</v>
      </c>
      <c r="D94" s="14">
        <f>D93-D92</f>
        <v>-0.01</v>
      </c>
      <c r="E94" s="15"/>
      <c r="F94" s="16"/>
      <c r="G94" s="16"/>
      <c r="H94" s="17"/>
      <c r="I94" s="25"/>
      <c r="J94" s="25"/>
      <c r="K94" s="25"/>
    </row>
    <row r="95" ht="24" customHeight="1" spans="1:11">
      <c r="A95" s="11"/>
      <c r="B95" s="11"/>
      <c r="C95" s="13" t="s">
        <v>734</v>
      </c>
      <c r="D95" s="14">
        <f>IF(D92=0,0,D94/D92*100)</f>
        <v>-1.28205128205128</v>
      </c>
      <c r="E95" s="15"/>
      <c r="F95" s="16"/>
      <c r="G95" s="16"/>
      <c r="H95" s="17"/>
      <c r="I95" s="25"/>
      <c r="J95" s="25"/>
      <c r="K95" s="25"/>
    </row>
    <row r="96" ht="24" customHeight="1" spans="1:11">
      <c r="A96" s="8" t="s">
        <v>916</v>
      </c>
      <c r="B96" s="8"/>
      <c r="C96" s="9"/>
      <c r="D96" s="54"/>
      <c r="E96" s="54"/>
      <c r="F96" s="54"/>
      <c r="G96" s="54"/>
      <c r="H96" s="182"/>
      <c r="I96" s="54"/>
      <c r="J96" s="54"/>
      <c r="K96" s="54"/>
    </row>
    <row r="97" ht="24" customHeight="1" spans="1:11">
      <c r="A97" s="11" t="s">
        <v>804</v>
      </c>
      <c r="B97" s="12" t="s">
        <v>736</v>
      </c>
      <c r="C97" s="13" t="s">
        <v>661</v>
      </c>
      <c r="D97" s="14">
        <v>6765</v>
      </c>
      <c r="E97" s="15"/>
      <c r="F97" s="16"/>
      <c r="G97" s="16"/>
      <c r="H97" s="17"/>
      <c r="I97" s="25"/>
      <c r="J97" s="25"/>
      <c r="K97" s="25"/>
    </row>
    <row r="98" ht="24" customHeight="1" spans="1:11">
      <c r="A98" s="11"/>
      <c r="B98" s="12"/>
      <c r="C98" s="13" t="s">
        <v>80</v>
      </c>
      <c r="D98" s="14">
        <v>6938</v>
      </c>
      <c r="E98" s="15"/>
      <c r="F98" s="16"/>
      <c r="G98" s="16"/>
      <c r="H98" s="17"/>
      <c r="I98" s="25"/>
      <c r="J98" s="25"/>
      <c r="K98" s="25"/>
    </row>
    <row r="99" ht="24" customHeight="1" spans="1:11">
      <c r="A99" s="11"/>
      <c r="B99" s="12"/>
      <c r="C99" s="13" t="s">
        <v>733</v>
      </c>
      <c r="D99" s="14">
        <f>D98-D97</f>
        <v>173</v>
      </c>
      <c r="E99" s="15"/>
      <c r="F99" s="16"/>
      <c r="G99" s="16"/>
      <c r="H99" s="17"/>
      <c r="I99" s="25"/>
      <c r="J99" s="25"/>
      <c r="K99" s="25"/>
    </row>
    <row r="100" ht="24" customHeight="1" spans="1:11">
      <c r="A100" s="11"/>
      <c r="B100" s="12"/>
      <c r="C100" s="13" t="s">
        <v>734</v>
      </c>
      <c r="D100" s="14">
        <f>IF(D97=0,0,D99/D97*100)</f>
        <v>2.55728011825573</v>
      </c>
      <c r="E100" s="15" t="s">
        <v>653</v>
      </c>
      <c r="F100" s="18">
        <v>0</v>
      </c>
      <c r="G100" s="18">
        <v>10</v>
      </c>
      <c r="H100" s="19" t="s">
        <v>654</v>
      </c>
      <c r="I100" s="25"/>
      <c r="J100" s="25"/>
      <c r="K100" s="25"/>
    </row>
    <row r="101" ht="24" customHeight="1" spans="1:11">
      <c r="A101" s="11" t="s">
        <v>987</v>
      </c>
      <c r="B101" s="12" t="s">
        <v>736</v>
      </c>
      <c r="C101" s="13" t="s">
        <v>661</v>
      </c>
      <c r="D101" s="14">
        <v>4155</v>
      </c>
      <c r="E101" s="15"/>
      <c r="F101" s="16"/>
      <c r="G101" s="16"/>
      <c r="H101" s="17"/>
      <c r="I101" s="25"/>
      <c r="J101" s="25"/>
      <c r="K101" s="25"/>
    </row>
    <row r="102" ht="24" customHeight="1" spans="1:11">
      <c r="A102" s="11"/>
      <c r="B102" s="12"/>
      <c r="C102" s="13" t="s">
        <v>80</v>
      </c>
      <c r="D102" s="14">
        <v>4237</v>
      </c>
      <c r="E102" s="15"/>
      <c r="F102" s="16"/>
      <c r="G102" s="16"/>
      <c r="H102" s="17"/>
      <c r="I102" s="25"/>
      <c r="J102" s="25"/>
      <c r="K102" s="25"/>
    </row>
    <row r="103" ht="24" customHeight="1" spans="1:11">
      <c r="A103" s="11"/>
      <c r="B103" s="12"/>
      <c r="C103" s="13" t="s">
        <v>733</v>
      </c>
      <c r="D103" s="14">
        <f>D102-D101</f>
        <v>82</v>
      </c>
      <c r="E103" s="15"/>
      <c r="F103" s="16"/>
      <c r="G103" s="16"/>
      <c r="H103" s="17"/>
      <c r="I103" s="25"/>
      <c r="J103" s="25"/>
      <c r="K103" s="25"/>
    </row>
    <row r="104" ht="24" customHeight="1" spans="1:11">
      <c r="A104" s="11"/>
      <c r="B104" s="12"/>
      <c r="C104" s="13" t="s">
        <v>734</v>
      </c>
      <c r="D104" s="14">
        <f>IF(D101=0,0,D103/D101*100)</f>
        <v>1.97352587244284</v>
      </c>
      <c r="E104" s="15" t="s">
        <v>653</v>
      </c>
      <c r="F104" s="18">
        <v>0</v>
      </c>
      <c r="G104" s="18">
        <v>10</v>
      </c>
      <c r="H104" s="19" t="s">
        <v>654</v>
      </c>
      <c r="I104" s="25"/>
      <c r="J104" s="25"/>
      <c r="K104" s="25"/>
    </row>
    <row r="105" ht="24" customHeight="1" spans="1:11">
      <c r="A105" s="11" t="s">
        <v>988</v>
      </c>
      <c r="B105" s="12" t="s">
        <v>736</v>
      </c>
      <c r="C105" s="13" t="s">
        <v>661</v>
      </c>
      <c r="D105" s="14">
        <v>2610</v>
      </c>
      <c r="E105" s="15"/>
      <c r="F105" s="16"/>
      <c r="G105" s="16"/>
      <c r="H105" s="17"/>
      <c r="I105" s="25"/>
      <c r="J105" s="25"/>
      <c r="K105" s="25"/>
    </row>
    <row r="106" ht="24" customHeight="1" spans="1:11">
      <c r="A106" s="11"/>
      <c r="B106" s="12"/>
      <c r="C106" s="13" t="s">
        <v>80</v>
      </c>
      <c r="D106" s="14">
        <v>2701</v>
      </c>
      <c r="E106" s="15"/>
      <c r="F106" s="16"/>
      <c r="G106" s="16"/>
      <c r="H106" s="17"/>
      <c r="I106" s="25"/>
      <c r="J106" s="25"/>
      <c r="K106" s="25"/>
    </row>
    <row r="107" ht="24" customHeight="1" spans="1:11">
      <c r="A107" s="11"/>
      <c r="B107" s="12"/>
      <c r="C107" s="13" t="s">
        <v>733</v>
      </c>
      <c r="D107" s="14">
        <f>D106-D105</f>
        <v>91</v>
      </c>
      <c r="E107" s="15"/>
      <c r="F107" s="16"/>
      <c r="G107" s="16"/>
      <c r="H107" s="17"/>
      <c r="I107" s="25"/>
      <c r="J107" s="25"/>
      <c r="K107" s="25"/>
    </row>
    <row r="108" ht="24" customHeight="1" spans="1:11">
      <c r="A108" s="11"/>
      <c r="B108" s="12"/>
      <c r="C108" s="13" t="s">
        <v>734</v>
      </c>
      <c r="D108" s="14">
        <f>IF(D105=0,0,D107/D105*100)</f>
        <v>3.48659003831418</v>
      </c>
      <c r="E108" s="15" t="s">
        <v>653</v>
      </c>
      <c r="F108" s="18">
        <v>0</v>
      </c>
      <c r="G108" s="18">
        <v>10</v>
      </c>
      <c r="H108" s="19" t="s">
        <v>654</v>
      </c>
      <c r="I108" s="25"/>
      <c r="J108" s="25"/>
      <c r="K108" s="25"/>
    </row>
    <row r="109" ht="24" customHeight="1" spans="1:11">
      <c r="A109" s="11" t="s">
        <v>818</v>
      </c>
      <c r="B109" s="12" t="s">
        <v>736</v>
      </c>
      <c r="C109" s="13" t="s">
        <v>661</v>
      </c>
      <c r="D109" s="14">
        <v>4155</v>
      </c>
      <c r="E109" s="15"/>
      <c r="F109" s="16"/>
      <c r="G109" s="16"/>
      <c r="H109" s="17"/>
      <c r="I109" s="25"/>
      <c r="J109" s="25"/>
      <c r="K109" s="25"/>
    </row>
    <row r="110" ht="24" customHeight="1" spans="1:11">
      <c r="A110" s="11"/>
      <c r="B110" s="12"/>
      <c r="C110" s="13" t="s">
        <v>80</v>
      </c>
      <c r="D110" s="14">
        <v>4237</v>
      </c>
      <c r="E110" s="15"/>
      <c r="F110" s="16"/>
      <c r="G110" s="16"/>
      <c r="H110" s="17"/>
      <c r="I110" s="25"/>
      <c r="J110" s="25"/>
      <c r="K110" s="25"/>
    </row>
    <row r="111" ht="24" customHeight="1" spans="1:11">
      <c r="A111" s="11"/>
      <c r="B111" s="12"/>
      <c r="C111" s="13" t="s">
        <v>733</v>
      </c>
      <c r="D111" s="14">
        <f>D110-D109</f>
        <v>82</v>
      </c>
      <c r="E111" s="15"/>
      <c r="F111" s="16"/>
      <c r="G111" s="16"/>
      <c r="H111" s="17"/>
      <c r="I111" s="25"/>
      <c r="J111" s="25"/>
      <c r="K111" s="25"/>
    </row>
    <row r="112" ht="24" customHeight="1" spans="1:11">
      <c r="A112" s="11"/>
      <c r="B112" s="12"/>
      <c r="C112" s="13" t="s">
        <v>734</v>
      </c>
      <c r="D112" s="14">
        <f>IF(D109=0,0,D111/D109*100)</f>
        <v>1.97352587244284</v>
      </c>
      <c r="E112" s="15" t="s">
        <v>653</v>
      </c>
      <c r="F112" s="18">
        <v>0</v>
      </c>
      <c r="G112" s="18">
        <v>10</v>
      </c>
      <c r="H112" s="19" t="s">
        <v>654</v>
      </c>
      <c r="I112" s="25"/>
      <c r="J112" s="25"/>
      <c r="K112" s="25"/>
    </row>
    <row r="113" ht="24" customHeight="1" spans="1:11">
      <c r="A113" s="11" t="s">
        <v>989</v>
      </c>
      <c r="B113" s="12" t="s">
        <v>990</v>
      </c>
      <c r="C113" s="13" t="s">
        <v>661</v>
      </c>
      <c r="D113" s="14">
        <f>IF(D101=0,0,D109/D101*100)</f>
        <v>100</v>
      </c>
      <c r="E113" s="15" t="s">
        <v>653</v>
      </c>
      <c r="F113" s="18">
        <v>95</v>
      </c>
      <c r="G113" s="18">
        <v>100</v>
      </c>
      <c r="H113" s="19" t="s">
        <v>654</v>
      </c>
      <c r="I113" s="25"/>
      <c r="J113" s="25"/>
      <c r="K113" s="25"/>
    </row>
    <row r="114" ht="24" customHeight="1" spans="1:11">
      <c r="A114" s="11"/>
      <c r="B114" s="12"/>
      <c r="C114" s="13" t="s">
        <v>80</v>
      </c>
      <c r="D114" s="14">
        <f>IF(D102=0,0,D110/D102*100)</f>
        <v>100</v>
      </c>
      <c r="E114" s="15" t="s">
        <v>653</v>
      </c>
      <c r="F114" s="18">
        <v>95</v>
      </c>
      <c r="G114" s="18">
        <v>100</v>
      </c>
      <c r="H114" s="19" t="s">
        <v>654</v>
      </c>
      <c r="I114" s="25"/>
      <c r="J114" s="25"/>
      <c r="K114" s="25"/>
    </row>
    <row r="115" ht="24" customHeight="1" spans="1:11">
      <c r="A115" s="11"/>
      <c r="B115" s="12"/>
      <c r="C115" s="13" t="s">
        <v>733</v>
      </c>
      <c r="D115" s="14">
        <f>D114-D113</f>
        <v>0</v>
      </c>
      <c r="E115" s="15" t="s">
        <v>653</v>
      </c>
      <c r="F115" s="18">
        <v>0</v>
      </c>
      <c r="G115" s="15" t="s">
        <v>678</v>
      </c>
      <c r="H115" s="19" t="s">
        <v>654</v>
      </c>
      <c r="I115" s="25"/>
      <c r="J115" s="25"/>
      <c r="K115" s="25"/>
    </row>
    <row r="116" ht="24" customHeight="1" spans="1:11">
      <c r="A116" s="11" t="s">
        <v>991</v>
      </c>
      <c r="B116" s="12" t="s">
        <v>736</v>
      </c>
      <c r="C116" s="13" t="s">
        <v>661</v>
      </c>
      <c r="D116" s="14">
        <v>361067481.6</v>
      </c>
      <c r="E116" s="15"/>
      <c r="F116" s="16"/>
      <c r="G116" s="16"/>
      <c r="H116" s="17"/>
      <c r="I116" s="25"/>
      <c r="J116" s="25"/>
      <c r="K116" s="25"/>
    </row>
    <row r="117" ht="24" customHeight="1" spans="1:11">
      <c r="A117" s="11"/>
      <c r="B117" s="12"/>
      <c r="C117" s="13" t="s">
        <v>80</v>
      </c>
      <c r="D117" s="14">
        <v>396654000.36</v>
      </c>
      <c r="E117" s="15"/>
      <c r="F117" s="16"/>
      <c r="G117" s="16"/>
      <c r="H117" s="17"/>
      <c r="I117" s="25"/>
      <c r="J117" s="25"/>
      <c r="K117" s="25"/>
    </row>
    <row r="118" ht="24" customHeight="1" spans="1:11">
      <c r="A118" s="11"/>
      <c r="B118" s="12"/>
      <c r="C118" s="13" t="s">
        <v>733</v>
      </c>
      <c r="D118" s="14">
        <f>D117-D116</f>
        <v>35586518.76</v>
      </c>
      <c r="E118" s="15"/>
      <c r="F118" s="16"/>
      <c r="G118" s="16"/>
      <c r="H118" s="17"/>
      <c r="I118" s="25"/>
      <c r="J118" s="25"/>
      <c r="K118" s="25"/>
    </row>
    <row r="119" ht="24" customHeight="1" spans="1:11">
      <c r="A119" s="11"/>
      <c r="B119" s="12"/>
      <c r="C119" s="13" t="s">
        <v>734</v>
      </c>
      <c r="D119" s="14">
        <f>IF(D116=0,0,D118/D116*100)</f>
        <v>9.8559190659611</v>
      </c>
      <c r="E119" s="15" t="s">
        <v>653</v>
      </c>
      <c r="F119" s="18">
        <v>0</v>
      </c>
      <c r="G119" s="18">
        <v>15</v>
      </c>
      <c r="H119" s="19" t="s">
        <v>654</v>
      </c>
      <c r="I119" s="25"/>
      <c r="J119" s="25"/>
      <c r="K119" s="25"/>
    </row>
    <row r="120" ht="24" customHeight="1" spans="1:11">
      <c r="A120" s="11" t="s">
        <v>992</v>
      </c>
      <c r="B120" s="12" t="s">
        <v>993</v>
      </c>
      <c r="C120" s="13" t="s">
        <v>661</v>
      </c>
      <c r="D120" s="14">
        <f>IF(D109=0,0,D116/D109)</f>
        <v>86899.5142238267</v>
      </c>
      <c r="E120" s="15" t="s">
        <v>653</v>
      </c>
      <c r="F120" s="18">
        <v>50000</v>
      </c>
      <c r="G120" s="18">
        <v>200000</v>
      </c>
      <c r="H120" s="19" t="s">
        <v>654</v>
      </c>
      <c r="I120" s="25"/>
      <c r="J120" s="25"/>
      <c r="K120" s="25"/>
    </row>
    <row r="121" ht="24" customHeight="1" spans="1:11">
      <c r="A121" s="11"/>
      <c r="B121" s="12"/>
      <c r="C121" s="13" t="s">
        <v>80</v>
      </c>
      <c r="D121" s="14">
        <f>IF(D110=0,0,D117/D110)</f>
        <v>93616.7100212415</v>
      </c>
      <c r="E121" s="15" t="s">
        <v>653</v>
      </c>
      <c r="F121" s="18">
        <v>50000</v>
      </c>
      <c r="G121" s="18">
        <v>200000</v>
      </c>
      <c r="H121" s="19" t="s">
        <v>654</v>
      </c>
      <c r="I121" s="25"/>
      <c r="J121" s="25"/>
      <c r="K121" s="25"/>
    </row>
    <row r="122" ht="24" customHeight="1" spans="1:11">
      <c r="A122" s="11"/>
      <c r="B122" s="12"/>
      <c r="C122" s="13" t="s">
        <v>733</v>
      </c>
      <c r="D122" s="14">
        <f>D121-D120</f>
        <v>6717.19579741474</v>
      </c>
      <c r="E122" s="15"/>
      <c r="F122" s="16"/>
      <c r="G122" s="18"/>
      <c r="H122" s="17"/>
      <c r="I122" s="25"/>
      <c r="J122" s="25"/>
      <c r="K122" s="25"/>
    </row>
    <row r="123" ht="24" customHeight="1" spans="1:11">
      <c r="A123" s="11"/>
      <c r="B123" s="12"/>
      <c r="C123" s="13" t="s">
        <v>734</v>
      </c>
      <c r="D123" s="14">
        <f>IF(D120=0,0,D122/D120*100)</f>
        <v>7.72984274700694</v>
      </c>
      <c r="E123" s="15" t="s">
        <v>653</v>
      </c>
      <c r="F123" s="18">
        <v>0</v>
      </c>
      <c r="G123" s="18">
        <v>10</v>
      </c>
      <c r="H123" s="19" t="s">
        <v>654</v>
      </c>
      <c r="I123" s="25"/>
      <c r="J123" s="25"/>
      <c r="K123" s="25"/>
    </row>
    <row r="124" ht="24" customHeight="1" spans="1:11">
      <c r="A124" s="11" t="s">
        <v>994</v>
      </c>
      <c r="B124" s="12" t="s">
        <v>995</v>
      </c>
      <c r="C124" s="13" t="s">
        <v>661</v>
      </c>
      <c r="D124" s="14">
        <f>IF(D128=0,0,D120/D128*100)</f>
        <v>116.860108958644</v>
      </c>
      <c r="E124" s="15" t="s">
        <v>653</v>
      </c>
      <c r="F124" s="18">
        <v>60</v>
      </c>
      <c r="G124" s="18">
        <v>300</v>
      </c>
      <c r="H124" s="19" t="s">
        <v>654</v>
      </c>
      <c r="I124" s="25"/>
      <c r="J124" s="25"/>
      <c r="K124" s="25"/>
    </row>
    <row r="125" ht="24" customHeight="1" spans="1:11">
      <c r="A125" s="11"/>
      <c r="B125" s="12"/>
      <c r="C125" s="13" t="s">
        <v>80</v>
      </c>
      <c r="D125" s="14">
        <f>IF(D129=0,0,D121/D129*100)</f>
        <v>118.210379469968</v>
      </c>
      <c r="E125" s="15" t="s">
        <v>653</v>
      </c>
      <c r="F125" s="18">
        <v>60</v>
      </c>
      <c r="G125" s="18">
        <v>300</v>
      </c>
      <c r="H125" s="19" t="s">
        <v>654</v>
      </c>
      <c r="I125" s="25"/>
      <c r="J125" s="25"/>
      <c r="K125" s="25"/>
    </row>
    <row r="126" ht="24" customHeight="1" spans="1:11">
      <c r="A126" s="11"/>
      <c r="B126" s="12"/>
      <c r="C126" s="13" t="s">
        <v>733</v>
      </c>
      <c r="D126" s="14">
        <f>D125-D124</f>
        <v>1.35027051132455</v>
      </c>
      <c r="E126" s="15"/>
      <c r="F126" s="16"/>
      <c r="G126" s="16"/>
      <c r="H126" s="17"/>
      <c r="I126" s="25"/>
      <c r="J126" s="25"/>
      <c r="K126" s="25"/>
    </row>
    <row r="127" ht="24" customHeight="1" spans="1:11">
      <c r="A127" s="11"/>
      <c r="B127" s="12"/>
      <c r="C127" s="13" t="s">
        <v>734</v>
      </c>
      <c r="D127" s="14">
        <f>IF(D124=0,0,D126/D124*100)</f>
        <v>1.15545888443627</v>
      </c>
      <c r="E127" s="15"/>
      <c r="F127" s="55"/>
      <c r="G127" s="55"/>
      <c r="H127" s="19"/>
      <c r="I127" s="25"/>
      <c r="J127" s="25"/>
      <c r="K127" s="25"/>
    </row>
    <row r="128" ht="24" customHeight="1" spans="1:11">
      <c r="A128" s="11" t="s">
        <v>996</v>
      </c>
      <c r="B128" s="12" t="s">
        <v>849</v>
      </c>
      <c r="C128" s="13" t="s">
        <v>661</v>
      </c>
      <c r="D128" s="14">
        <v>74362</v>
      </c>
      <c r="E128" s="15" t="s">
        <v>653</v>
      </c>
      <c r="F128" s="18">
        <v>50000</v>
      </c>
      <c r="G128" s="18">
        <v>120000</v>
      </c>
      <c r="H128" s="19" t="s">
        <v>654</v>
      </c>
      <c r="I128" s="25"/>
      <c r="J128" s="25"/>
      <c r="K128" s="25"/>
    </row>
    <row r="129" ht="24" customHeight="1" spans="1:11">
      <c r="A129" s="11"/>
      <c r="B129" s="12"/>
      <c r="C129" s="13" t="s">
        <v>80</v>
      </c>
      <c r="D129" s="14">
        <v>79195</v>
      </c>
      <c r="E129" s="15" t="s">
        <v>653</v>
      </c>
      <c r="F129" s="18">
        <v>56000</v>
      </c>
      <c r="G129" s="18">
        <v>140000</v>
      </c>
      <c r="H129" s="19" t="s">
        <v>654</v>
      </c>
      <c r="I129" s="25"/>
      <c r="J129" s="25"/>
      <c r="K129" s="25"/>
    </row>
    <row r="130" ht="24" customHeight="1" spans="1:11">
      <c r="A130" s="11"/>
      <c r="B130" s="12"/>
      <c r="C130" s="13" t="s">
        <v>733</v>
      </c>
      <c r="D130" s="14">
        <f>D129-D128</f>
        <v>4833</v>
      </c>
      <c r="E130" s="15"/>
      <c r="F130" s="16"/>
      <c r="G130" s="16"/>
      <c r="H130" s="17"/>
      <c r="I130" s="25"/>
      <c r="J130" s="25"/>
      <c r="K130" s="25"/>
    </row>
    <row r="131" ht="24" customHeight="1" spans="1:11">
      <c r="A131" s="8" t="s">
        <v>932</v>
      </c>
      <c r="B131" s="8"/>
      <c r="C131" s="9"/>
      <c r="D131" s="54"/>
      <c r="E131" s="54"/>
      <c r="F131" s="54"/>
      <c r="G131" s="54"/>
      <c r="H131" s="182"/>
      <c r="I131" s="54"/>
      <c r="J131" s="54"/>
      <c r="K131" s="54"/>
    </row>
    <row r="132" ht="24" customHeight="1" spans="1:11">
      <c r="A132" s="11" t="s">
        <v>997</v>
      </c>
      <c r="B132" s="11" t="s">
        <v>852</v>
      </c>
      <c r="C132" s="13" t="s">
        <v>661</v>
      </c>
      <c r="D132" s="184">
        <f>IF(D105=0,0,D101/D105)</f>
        <v>1.59195402298851</v>
      </c>
      <c r="E132" s="15"/>
      <c r="F132" s="16"/>
      <c r="G132" s="16"/>
      <c r="H132" s="17"/>
      <c r="I132" s="25"/>
      <c r="J132" s="25"/>
      <c r="K132" s="25"/>
    </row>
    <row r="133" ht="24" customHeight="1" spans="1:11">
      <c r="A133" s="11"/>
      <c r="B133" s="11"/>
      <c r="C133" s="13" t="s">
        <v>80</v>
      </c>
      <c r="D133" s="184">
        <f>IF(D106=0,0,D102/D106)</f>
        <v>1.5686782673084</v>
      </c>
      <c r="E133" s="15"/>
      <c r="F133" s="16"/>
      <c r="G133" s="16"/>
      <c r="H133" s="17"/>
      <c r="I133" s="25"/>
      <c r="J133" s="25"/>
      <c r="K133" s="25"/>
    </row>
    <row r="134" ht="24" customHeight="1" spans="1:11">
      <c r="A134" s="11"/>
      <c r="B134" s="11"/>
      <c r="C134" s="13" t="s">
        <v>733</v>
      </c>
      <c r="D134" s="184">
        <f>D133-D132</f>
        <v>-0.0232757556801015</v>
      </c>
      <c r="E134" s="15"/>
      <c r="F134" s="16"/>
      <c r="G134" s="16"/>
      <c r="H134" s="17"/>
      <c r="I134" s="25"/>
      <c r="J134" s="25"/>
      <c r="K134" s="25"/>
    </row>
    <row r="135" ht="24" customHeight="1" spans="1:11">
      <c r="A135" s="11" t="s">
        <v>998</v>
      </c>
      <c r="B135" s="11" t="s">
        <v>854</v>
      </c>
      <c r="C135" s="13" t="s">
        <v>661</v>
      </c>
      <c r="D135" s="184">
        <f>IF(D120=0,0,D71/D120*100)</f>
        <v>71.2684536308019</v>
      </c>
      <c r="E135" s="15" t="s">
        <v>653</v>
      </c>
      <c r="F135" s="18">
        <v>40</v>
      </c>
      <c r="G135" s="18">
        <v>100</v>
      </c>
      <c r="H135" s="19" t="s">
        <v>654</v>
      </c>
      <c r="I135" s="25"/>
      <c r="J135" s="25"/>
      <c r="K135" s="25"/>
    </row>
    <row r="136" ht="24" customHeight="1" spans="1:11">
      <c r="A136" s="11"/>
      <c r="B136" s="11"/>
      <c r="C136" s="13" t="s">
        <v>80</v>
      </c>
      <c r="D136" s="184">
        <f>IF(D121=0,0,D72/D121*100)</f>
        <v>68.8020119328969</v>
      </c>
      <c r="E136" s="15" t="s">
        <v>653</v>
      </c>
      <c r="F136" s="18">
        <v>40</v>
      </c>
      <c r="G136" s="18">
        <v>100</v>
      </c>
      <c r="H136" s="19" t="s">
        <v>654</v>
      </c>
      <c r="I136" s="25"/>
      <c r="J136" s="25"/>
      <c r="K136" s="25"/>
    </row>
    <row r="137" ht="24" customHeight="1" spans="1:11">
      <c r="A137" s="11"/>
      <c r="B137" s="11"/>
      <c r="C137" s="13" t="s">
        <v>733</v>
      </c>
      <c r="D137" s="184">
        <f>D136-D135</f>
        <v>-2.466441697905</v>
      </c>
      <c r="E137" s="15"/>
      <c r="F137" s="16"/>
      <c r="G137" s="16"/>
      <c r="H137" s="17"/>
      <c r="I137" s="25"/>
      <c r="J137" s="25"/>
      <c r="K137" s="25"/>
    </row>
    <row r="138" ht="24" customHeight="1" spans="1:11">
      <c r="A138" s="11" t="s">
        <v>999</v>
      </c>
      <c r="B138" s="11" t="s">
        <v>1000</v>
      </c>
      <c r="C138" s="13" t="s">
        <v>661</v>
      </c>
      <c r="D138" s="14">
        <f>D116*0.24</f>
        <v>86656195.584</v>
      </c>
      <c r="E138" s="15"/>
      <c r="F138" s="16"/>
      <c r="G138" s="16"/>
      <c r="H138" s="17"/>
      <c r="I138" s="25"/>
      <c r="J138" s="25"/>
      <c r="K138" s="25"/>
    </row>
    <row r="139" ht="24" customHeight="1" spans="1:11">
      <c r="A139" s="11"/>
      <c r="B139" s="11"/>
      <c r="C139" s="13" t="s">
        <v>80</v>
      </c>
      <c r="D139" s="14">
        <f>D117*0.24</f>
        <v>95196960.0864</v>
      </c>
      <c r="E139" s="15"/>
      <c r="F139" s="55"/>
      <c r="G139" s="55"/>
      <c r="H139" s="185"/>
      <c r="I139" s="25"/>
      <c r="J139" s="25"/>
      <c r="K139" s="25"/>
    </row>
    <row r="140" ht="24" customHeight="1" spans="1:11">
      <c r="A140" s="11" t="s">
        <v>1001</v>
      </c>
      <c r="B140" s="11" t="s">
        <v>1002</v>
      </c>
      <c r="C140" s="13" t="s">
        <v>661</v>
      </c>
      <c r="D140" s="14">
        <f>IF(D138=0,0,D15/D138*100)</f>
        <v>100.062854577948</v>
      </c>
      <c r="E140" s="15" t="s">
        <v>653</v>
      </c>
      <c r="F140" s="18">
        <v>97</v>
      </c>
      <c r="G140" s="18">
        <v>103</v>
      </c>
      <c r="H140" s="19" t="s">
        <v>654</v>
      </c>
      <c r="I140" s="25"/>
      <c r="J140" s="25"/>
      <c r="K140" s="25"/>
    </row>
    <row r="141" ht="24" customHeight="1" spans="1:11">
      <c r="A141" s="11"/>
      <c r="B141" s="11"/>
      <c r="C141" s="13" t="s">
        <v>80</v>
      </c>
      <c r="D141" s="14">
        <f>IF(D139=0,0,D16/D139*100)</f>
        <v>100.000000003782</v>
      </c>
      <c r="E141" s="15" t="s">
        <v>653</v>
      </c>
      <c r="F141" s="18">
        <v>97</v>
      </c>
      <c r="G141" s="18">
        <v>103</v>
      </c>
      <c r="H141" s="19" t="s">
        <v>654</v>
      </c>
      <c r="I141" s="25"/>
      <c r="J141" s="25"/>
      <c r="K141" s="25"/>
    </row>
    <row r="142" ht="24" customHeight="1" spans="1:11">
      <c r="A142" s="11" t="s">
        <v>1003</v>
      </c>
      <c r="B142" s="11" t="s">
        <v>856</v>
      </c>
      <c r="C142" s="13" t="s">
        <v>661</v>
      </c>
      <c r="D142" s="14">
        <f>IF(D116=0,0,D11/D116*100)</f>
        <v>24.0150850987075</v>
      </c>
      <c r="E142" s="15"/>
      <c r="F142" s="16"/>
      <c r="G142" s="16"/>
      <c r="H142" s="17"/>
      <c r="I142" s="25"/>
      <c r="J142" s="25"/>
      <c r="K142" s="25"/>
    </row>
    <row r="143" ht="24" customHeight="1" spans="1:11">
      <c r="A143" s="11"/>
      <c r="B143" s="11"/>
      <c r="C143" s="13" t="s">
        <v>80</v>
      </c>
      <c r="D143" s="14">
        <f>IF(D117=0,0,D12/D117*100)</f>
        <v>24.0000000009076</v>
      </c>
      <c r="E143" s="15"/>
      <c r="F143" s="16"/>
      <c r="G143" s="16"/>
      <c r="H143" s="17"/>
      <c r="I143" s="25"/>
      <c r="J143" s="25"/>
      <c r="K143" s="25"/>
    </row>
    <row r="144" ht="24" customHeight="1" spans="1:11">
      <c r="A144" s="11"/>
      <c r="B144" s="11"/>
      <c r="C144" s="13" t="s">
        <v>733</v>
      </c>
      <c r="D144" s="14">
        <f>D143-D142</f>
        <v>-0.0150850977998935</v>
      </c>
      <c r="E144" s="15"/>
      <c r="F144" s="16"/>
      <c r="G144" s="16"/>
      <c r="H144" s="17"/>
      <c r="I144" s="25"/>
      <c r="J144" s="25"/>
      <c r="K144" s="25"/>
    </row>
    <row r="145" ht="24" customHeight="1" spans="1:11">
      <c r="A145" s="11" t="s">
        <v>1004</v>
      </c>
      <c r="B145" s="11" t="s">
        <v>858</v>
      </c>
      <c r="C145" s="13" t="s">
        <v>661</v>
      </c>
      <c r="D145" s="14">
        <f>IF(D116=0,0,D15/D116*100)</f>
        <v>24.0150850987075</v>
      </c>
      <c r="E145" s="15" t="s">
        <v>653</v>
      </c>
      <c r="F145" s="18">
        <v>23</v>
      </c>
      <c r="G145" s="18">
        <v>25</v>
      </c>
      <c r="H145" s="19" t="s">
        <v>654</v>
      </c>
      <c r="I145" s="25"/>
      <c r="J145" s="25"/>
      <c r="K145" s="25"/>
    </row>
    <row r="146" ht="24" customHeight="1" spans="1:11">
      <c r="A146" s="11"/>
      <c r="B146" s="11"/>
      <c r="C146" s="13" t="s">
        <v>80</v>
      </c>
      <c r="D146" s="14">
        <f>IF(D117=0,0,D16/D117*100)</f>
        <v>24.0000000009076</v>
      </c>
      <c r="E146" s="15" t="s">
        <v>653</v>
      </c>
      <c r="F146" s="18">
        <v>23</v>
      </c>
      <c r="G146" s="18">
        <v>25</v>
      </c>
      <c r="H146" s="19" t="s">
        <v>654</v>
      </c>
      <c r="I146" s="25"/>
      <c r="J146" s="25"/>
      <c r="K146" s="25"/>
    </row>
    <row r="147" ht="24" customHeight="1" spans="1:11">
      <c r="A147" s="11"/>
      <c r="B147" s="11"/>
      <c r="C147" s="13" t="s">
        <v>733</v>
      </c>
      <c r="D147" s="14">
        <f>D146-D145</f>
        <v>-0.0150850977998935</v>
      </c>
      <c r="E147" s="15" t="s">
        <v>653</v>
      </c>
      <c r="F147" s="18">
        <v>-1</v>
      </c>
      <c r="G147" s="18">
        <v>1</v>
      </c>
      <c r="H147" s="19" t="s">
        <v>654</v>
      </c>
      <c r="I147" s="25"/>
      <c r="J147" s="25"/>
      <c r="K147" s="25"/>
    </row>
    <row r="148" ht="27" customHeight="1" spans="1:11">
      <c r="A148" s="155"/>
      <c r="B148" s="155"/>
      <c r="C148" s="186"/>
      <c r="D148" s="155"/>
      <c r="E148" s="155"/>
      <c r="F148" s="155"/>
      <c r="G148" s="187"/>
      <c r="H148" s="188"/>
      <c r="I148" s="187"/>
      <c r="J148" s="187"/>
      <c r="K148" s="187"/>
    </row>
  </sheetData>
  <mergeCells count="90">
    <mergeCell ref="A1:K1"/>
    <mergeCell ref="F4:G4"/>
    <mergeCell ref="A6:I6"/>
    <mergeCell ref="A54:I54"/>
    <mergeCell ref="A83:I83"/>
    <mergeCell ref="A96:I96"/>
    <mergeCell ref="A131:I131"/>
    <mergeCell ref="A4:A5"/>
    <mergeCell ref="A7:A10"/>
    <mergeCell ref="A11:A14"/>
    <mergeCell ref="A15:A18"/>
    <mergeCell ref="A19:A22"/>
    <mergeCell ref="A23:A26"/>
    <mergeCell ref="A27:A30"/>
    <mergeCell ref="A31:A36"/>
    <mergeCell ref="A37:A40"/>
    <mergeCell ref="A41:A43"/>
    <mergeCell ref="A44:A47"/>
    <mergeCell ref="A48:A51"/>
    <mergeCell ref="A52:A53"/>
    <mergeCell ref="A55:A58"/>
    <mergeCell ref="A59:A62"/>
    <mergeCell ref="A63:A66"/>
    <mergeCell ref="A67:A70"/>
    <mergeCell ref="A71:A74"/>
    <mergeCell ref="A75:A78"/>
    <mergeCell ref="A79:A82"/>
    <mergeCell ref="A84:A87"/>
    <mergeCell ref="A88:A91"/>
    <mergeCell ref="A92:A95"/>
    <mergeCell ref="A97:A100"/>
    <mergeCell ref="A101:A104"/>
    <mergeCell ref="A105:A108"/>
    <mergeCell ref="A109:A112"/>
    <mergeCell ref="A113:A115"/>
    <mergeCell ref="A116:A119"/>
    <mergeCell ref="A120:A123"/>
    <mergeCell ref="A124:A127"/>
    <mergeCell ref="A128:A130"/>
    <mergeCell ref="A132:A134"/>
    <mergeCell ref="A135:A137"/>
    <mergeCell ref="A138:A139"/>
    <mergeCell ref="A140:A141"/>
    <mergeCell ref="A142:A144"/>
    <mergeCell ref="A145:A147"/>
    <mergeCell ref="B4:B5"/>
    <mergeCell ref="B7:B10"/>
    <mergeCell ref="B11:B14"/>
    <mergeCell ref="B15:B18"/>
    <mergeCell ref="B19:B22"/>
    <mergeCell ref="B23:B26"/>
    <mergeCell ref="B27:B30"/>
    <mergeCell ref="B31:B36"/>
    <mergeCell ref="B37:B40"/>
    <mergeCell ref="B41:B43"/>
    <mergeCell ref="B44:B47"/>
    <mergeCell ref="B48:B51"/>
    <mergeCell ref="B52:B53"/>
    <mergeCell ref="B55:B58"/>
    <mergeCell ref="B59:B62"/>
    <mergeCell ref="B63:B66"/>
    <mergeCell ref="B67:B70"/>
    <mergeCell ref="B71:B74"/>
    <mergeCell ref="B75:B78"/>
    <mergeCell ref="B79:B82"/>
    <mergeCell ref="B84:B87"/>
    <mergeCell ref="B88:B91"/>
    <mergeCell ref="B92:B95"/>
    <mergeCell ref="B97:B100"/>
    <mergeCell ref="B101:B104"/>
    <mergeCell ref="B105:B108"/>
    <mergeCell ref="B109:B112"/>
    <mergeCell ref="B113:B115"/>
    <mergeCell ref="B116:B119"/>
    <mergeCell ref="B120:B123"/>
    <mergeCell ref="B124:B127"/>
    <mergeCell ref="B128:B130"/>
    <mergeCell ref="B132:B134"/>
    <mergeCell ref="B135:B137"/>
    <mergeCell ref="B138:B139"/>
    <mergeCell ref="B140:B141"/>
    <mergeCell ref="B142:B144"/>
    <mergeCell ref="B145:B147"/>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0"/>
  <sheetViews>
    <sheetView zoomScalePageLayoutView="60" workbookViewId="0">
      <pane topLeftCell="F73" activePane="bottomRight" state="frozen"/>
      <selection activeCell="A1" sqref="A1:K1"/>
    </sheetView>
  </sheetViews>
  <sheetFormatPr defaultColWidth="8" defaultRowHeight="13.5"/>
  <cols>
    <col min="1" max="1" width="29.825" style="1"/>
    <col min="2" max="2" width="19.65" style="1"/>
    <col min="3" max="3" width="25.2416666666667" style="1"/>
    <col min="4" max="4" width="26.8166666666667" style="1"/>
    <col min="5" max="5" width="5.73333333333333" style="1"/>
    <col min="6" max="6" width="7.45833333333333" style="1"/>
    <col min="7" max="7" width="8.74166666666667" style="1"/>
    <col min="8" max="8" width="6.73333333333333" style="1"/>
    <col min="9" max="11" width="30.4" style="1"/>
  </cols>
  <sheetData>
    <row r="1" ht="38.25" customHeight="1" spans="1:11">
      <c r="A1" s="56" t="s">
        <v>1005</v>
      </c>
      <c r="B1" s="56"/>
      <c r="C1" s="56"/>
      <c r="D1" s="56"/>
      <c r="E1" s="56"/>
      <c r="F1" s="56"/>
      <c r="G1" s="56"/>
      <c r="H1" s="159"/>
      <c r="I1" s="56"/>
      <c r="J1" s="56"/>
      <c r="K1" s="56"/>
    </row>
    <row r="2" ht="11.25" customHeight="1" spans="1:11">
      <c r="A2" s="57" t="s">
        <v>1006</v>
      </c>
      <c r="B2" s="57"/>
      <c r="C2" s="57"/>
      <c r="D2" s="57"/>
      <c r="E2" s="57"/>
      <c r="F2" s="57"/>
      <c r="G2" s="57"/>
      <c r="H2" s="159"/>
      <c r="I2" s="57"/>
      <c r="J2" s="57"/>
      <c r="K2" s="57"/>
    </row>
    <row r="3" ht="11.25" customHeight="1" spans="1:11">
      <c r="A3" s="4" t="s">
        <v>49</v>
      </c>
      <c r="B3" s="58"/>
      <c r="C3" s="59"/>
      <c r="D3" s="59"/>
      <c r="E3" s="59"/>
      <c r="F3" s="59"/>
      <c r="G3" s="59"/>
      <c r="H3" s="160"/>
      <c r="I3" s="59" t="s">
        <v>1007</v>
      </c>
      <c r="J3" s="59"/>
      <c r="K3" s="59" t="s">
        <v>729</v>
      </c>
    </row>
    <row r="4" ht="12" customHeight="1" spans="1:11">
      <c r="A4" s="6" t="s">
        <v>354</v>
      </c>
      <c r="B4" s="60" t="s">
        <v>636</v>
      </c>
      <c r="C4" s="6" t="s">
        <v>637</v>
      </c>
      <c r="D4" s="6" t="s">
        <v>638</v>
      </c>
      <c r="E4" s="7" t="s">
        <v>639</v>
      </c>
      <c r="F4" s="6" t="s">
        <v>640</v>
      </c>
      <c r="G4" s="6"/>
      <c r="H4" s="7" t="s">
        <v>641</v>
      </c>
      <c r="I4" s="6" t="s">
        <v>642</v>
      </c>
      <c r="J4" s="6" t="s">
        <v>643</v>
      </c>
      <c r="K4" s="6" t="s">
        <v>644</v>
      </c>
    </row>
    <row r="5" ht="21" customHeight="1" spans="1:11">
      <c r="A5" s="6"/>
      <c r="B5" s="61"/>
      <c r="C5" s="6"/>
      <c r="D5" s="6"/>
      <c r="E5" s="6"/>
      <c r="F5" s="6" t="s">
        <v>645</v>
      </c>
      <c r="G5" s="6" t="s">
        <v>646</v>
      </c>
      <c r="H5" s="6"/>
      <c r="I5" s="6"/>
      <c r="J5" s="6"/>
      <c r="K5" s="6"/>
    </row>
    <row r="6" ht="22.5" customHeight="1" spans="1:11">
      <c r="A6" s="9" t="s">
        <v>647</v>
      </c>
      <c r="B6" s="9"/>
      <c r="C6" s="9"/>
      <c r="D6" s="9"/>
      <c r="E6" s="9"/>
      <c r="F6" s="9"/>
      <c r="G6" s="9"/>
      <c r="H6" s="168"/>
      <c r="I6" s="9"/>
      <c r="J6" s="9"/>
      <c r="K6" s="9"/>
    </row>
    <row r="7" ht="22.5" customHeight="1" spans="1:11">
      <c r="A7" s="13" t="s">
        <v>861</v>
      </c>
      <c r="B7" s="26" t="s">
        <v>649</v>
      </c>
      <c r="C7" s="13" t="s">
        <v>650</v>
      </c>
      <c r="D7" s="14">
        <v>0</v>
      </c>
      <c r="E7" s="122"/>
      <c r="F7" s="16"/>
      <c r="G7" s="16"/>
      <c r="H7" s="17"/>
      <c r="I7" s="25"/>
      <c r="J7" s="25"/>
      <c r="K7" s="25"/>
    </row>
    <row r="8" ht="22.5" customHeight="1" spans="1:11">
      <c r="A8" s="13"/>
      <c r="B8" s="27"/>
      <c r="C8" s="13" t="s">
        <v>651</v>
      </c>
      <c r="D8" s="14">
        <v>0</v>
      </c>
      <c r="E8" s="15"/>
      <c r="F8" s="16"/>
      <c r="G8" s="16"/>
      <c r="H8" s="17"/>
      <c r="I8" s="25"/>
      <c r="J8" s="25"/>
      <c r="K8" s="25"/>
    </row>
    <row r="9" ht="22.5" customHeight="1" spans="1:11">
      <c r="A9" s="13"/>
      <c r="B9" s="28"/>
      <c r="C9" s="13" t="s">
        <v>652</v>
      </c>
      <c r="D9" s="14">
        <f>D8-D7</f>
        <v>0</v>
      </c>
      <c r="E9" s="33" t="s">
        <v>653</v>
      </c>
      <c r="F9" s="98">
        <v>0</v>
      </c>
      <c r="G9" s="98">
        <v>0</v>
      </c>
      <c r="H9" s="123" t="s">
        <v>654</v>
      </c>
      <c r="I9" s="109"/>
      <c r="J9" s="109"/>
      <c r="K9" s="109"/>
    </row>
    <row r="10" ht="22.5" customHeight="1" spans="1:11">
      <c r="A10" s="13" t="s">
        <v>655</v>
      </c>
      <c r="B10" s="11" t="s">
        <v>656</v>
      </c>
      <c r="C10" s="13" t="s">
        <v>657</v>
      </c>
      <c r="D10" s="169">
        <v>0</v>
      </c>
      <c r="E10" s="39"/>
      <c r="F10" s="39"/>
      <c r="G10" s="39"/>
      <c r="H10" s="41"/>
      <c r="I10" s="41"/>
      <c r="J10" s="41"/>
      <c r="K10" s="41"/>
    </row>
    <row r="11" ht="22.5" customHeight="1" spans="1:11">
      <c r="A11" s="13"/>
      <c r="B11" s="11"/>
      <c r="C11" s="13" t="s">
        <v>658</v>
      </c>
      <c r="D11" s="170">
        <v>0</v>
      </c>
      <c r="E11" s="39"/>
      <c r="F11" s="171"/>
      <c r="G11" s="171"/>
      <c r="H11" s="47"/>
      <c r="I11" s="41"/>
      <c r="J11" s="41"/>
      <c r="K11" s="41"/>
    </row>
    <row r="12" ht="22.5" customHeight="1" spans="1:11">
      <c r="A12" s="13"/>
      <c r="B12" s="11"/>
      <c r="C12" s="13" t="s">
        <v>652</v>
      </c>
      <c r="D12" s="169">
        <f>D11-D10</f>
        <v>0</v>
      </c>
      <c r="E12" s="131" t="s">
        <v>653</v>
      </c>
      <c r="F12" s="98">
        <v>0</v>
      </c>
      <c r="G12" s="98">
        <v>0</v>
      </c>
      <c r="H12" s="124" t="s">
        <v>654</v>
      </c>
      <c r="I12" s="82"/>
      <c r="J12" s="82"/>
      <c r="K12" s="82"/>
    </row>
    <row r="13" ht="22.5" customHeight="1" spans="1:11">
      <c r="A13" s="9" t="s">
        <v>676</v>
      </c>
      <c r="B13" s="9"/>
      <c r="C13" s="9"/>
      <c r="D13" s="9"/>
      <c r="E13" s="69"/>
      <c r="F13" s="69"/>
      <c r="G13" s="69"/>
      <c r="H13" s="172"/>
      <c r="I13" s="69"/>
      <c r="J13" s="69"/>
      <c r="K13" s="69"/>
    </row>
    <row r="14" ht="22.5" customHeight="1" spans="1:11">
      <c r="A14" s="13" t="s">
        <v>1008</v>
      </c>
      <c r="B14" s="71" t="s">
        <v>736</v>
      </c>
      <c r="C14" s="13" t="s">
        <v>679</v>
      </c>
      <c r="D14" s="14">
        <v>0</v>
      </c>
      <c r="E14" s="15"/>
      <c r="F14" s="16"/>
      <c r="G14" s="16"/>
      <c r="H14" s="17"/>
      <c r="I14" s="25"/>
      <c r="J14" s="25"/>
      <c r="K14" s="25"/>
    </row>
    <row r="15" ht="22.5" customHeight="1" spans="1:11">
      <c r="A15" s="13"/>
      <c r="B15" s="72"/>
      <c r="C15" s="13" t="s">
        <v>661</v>
      </c>
      <c r="D15" s="14">
        <v>0</v>
      </c>
      <c r="E15" s="15"/>
      <c r="F15" s="16"/>
      <c r="G15" s="16"/>
      <c r="H15" s="17"/>
      <c r="I15" s="25"/>
      <c r="J15" s="25"/>
      <c r="K15" s="25"/>
    </row>
    <row r="16" ht="22.5" customHeight="1" spans="1:11">
      <c r="A16" s="13"/>
      <c r="B16" s="73"/>
      <c r="C16" s="13" t="s">
        <v>680</v>
      </c>
      <c r="D16" s="14">
        <f>IF(D14=0,0,D15/D14)*100</f>
        <v>0</v>
      </c>
      <c r="E16" s="15" t="s">
        <v>653</v>
      </c>
      <c r="F16" s="18">
        <v>95</v>
      </c>
      <c r="G16" s="18">
        <v>105</v>
      </c>
      <c r="H16" s="19" t="s">
        <v>654</v>
      </c>
      <c r="I16" s="25"/>
      <c r="J16" s="25"/>
      <c r="K16" s="25"/>
    </row>
    <row r="17" ht="22.5" customHeight="1" spans="1:11">
      <c r="A17" s="13" t="s">
        <v>681</v>
      </c>
      <c r="B17" s="71" t="s">
        <v>736</v>
      </c>
      <c r="C17" s="13" t="s">
        <v>679</v>
      </c>
      <c r="D17" s="14">
        <v>0</v>
      </c>
      <c r="E17" s="15"/>
      <c r="F17" s="16"/>
      <c r="G17" s="16"/>
      <c r="H17" s="17"/>
      <c r="I17" s="25"/>
      <c r="J17" s="25"/>
      <c r="K17" s="25"/>
    </row>
    <row r="18" ht="22.5" customHeight="1" spans="1:11">
      <c r="A18" s="13"/>
      <c r="B18" s="72"/>
      <c r="C18" s="13" t="s">
        <v>661</v>
      </c>
      <c r="D18" s="14">
        <v>0</v>
      </c>
      <c r="E18" s="15"/>
      <c r="F18" s="16"/>
      <c r="G18" s="16"/>
      <c r="H18" s="17"/>
      <c r="I18" s="25"/>
      <c r="J18" s="25"/>
      <c r="K18" s="25"/>
    </row>
    <row r="19" ht="22.5" customHeight="1" spans="1:11">
      <c r="A19" s="13"/>
      <c r="B19" s="73"/>
      <c r="C19" s="13" t="s">
        <v>680</v>
      </c>
      <c r="D19" s="14">
        <f>IF(D17=0,0,D18/D17)*100</f>
        <v>0</v>
      </c>
      <c r="E19" s="15" t="s">
        <v>653</v>
      </c>
      <c r="F19" s="18">
        <v>95</v>
      </c>
      <c r="G19" s="18">
        <v>105</v>
      </c>
      <c r="H19" s="19" t="s">
        <v>654</v>
      </c>
      <c r="I19" s="25"/>
      <c r="J19" s="25"/>
      <c r="K19" s="25"/>
    </row>
    <row r="20" ht="22.5" customHeight="1" spans="1:11">
      <c r="A20" s="13" t="s">
        <v>1009</v>
      </c>
      <c r="B20" s="71" t="s">
        <v>736</v>
      </c>
      <c r="C20" s="13" t="s">
        <v>679</v>
      </c>
      <c r="D20" s="14">
        <v>0</v>
      </c>
      <c r="E20" s="15"/>
      <c r="F20" s="16"/>
      <c r="G20" s="16"/>
      <c r="H20" s="17"/>
      <c r="I20" s="25"/>
      <c r="J20" s="25"/>
      <c r="K20" s="25"/>
    </row>
    <row r="21" ht="22.5" customHeight="1" spans="1:11">
      <c r="A21" s="13"/>
      <c r="B21" s="72"/>
      <c r="C21" s="13" t="s">
        <v>661</v>
      </c>
      <c r="D21" s="14">
        <v>0</v>
      </c>
      <c r="E21" s="15"/>
      <c r="F21" s="16"/>
      <c r="G21" s="16"/>
      <c r="H21" s="17"/>
      <c r="I21" s="25"/>
      <c r="J21" s="25"/>
      <c r="K21" s="25"/>
    </row>
    <row r="22" ht="22.5" customHeight="1" spans="1:11">
      <c r="A22" s="13"/>
      <c r="B22" s="73"/>
      <c r="C22" s="13" t="s">
        <v>680</v>
      </c>
      <c r="D22" s="14">
        <f>IF(D20=0,0,D21/D20)*100</f>
        <v>0</v>
      </c>
      <c r="E22" s="15" t="s">
        <v>653</v>
      </c>
      <c r="F22" s="18">
        <v>95</v>
      </c>
      <c r="G22" s="18">
        <v>105</v>
      </c>
      <c r="H22" s="19" t="s">
        <v>654</v>
      </c>
      <c r="I22" s="25"/>
      <c r="J22" s="25"/>
      <c r="K22" s="25"/>
    </row>
    <row r="23" ht="22.5" customHeight="1" spans="1:11">
      <c r="A23" s="9" t="s">
        <v>684</v>
      </c>
      <c r="B23" s="9"/>
      <c r="C23" s="9"/>
      <c r="D23" s="9"/>
      <c r="E23" s="9"/>
      <c r="F23" s="9"/>
      <c r="G23" s="9"/>
      <c r="H23" s="168"/>
      <c r="I23" s="9"/>
      <c r="J23" s="9"/>
      <c r="K23" s="9"/>
    </row>
    <row r="24" ht="22.5" customHeight="1" spans="1:11">
      <c r="A24" s="13" t="s">
        <v>1010</v>
      </c>
      <c r="B24" s="71" t="s">
        <v>736</v>
      </c>
      <c r="C24" s="13" t="s">
        <v>686</v>
      </c>
      <c r="D24" s="14">
        <v>0</v>
      </c>
      <c r="E24" s="15"/>
      <c r="F24" s="16"/>
      <c r="G24" s="16"/>
      <c r="H24" s="17"/>
      <c r="I24" s="25"/>
      <c r="J24" s="25"/>
      <c r="K24" s="25"/>
    </row>
    <row r="25" ht="22.5" customHeight="1" spans="1:11">
      <c r="A25" s="13"/>
      <c r="B25" s="72"/>
      <c r="C25" s="13" t="s">
        <v>661</v>
      </c>
      <c r="D25" s="14">
        <v>0</v>
      </c>
      <c r="E25" s="15"/>
      <c r="F25" s="16"/>
      <c r="G25" s="16"/>
      <c r="H25" s="17"/>
      <c r="I25" s="25"/>
      <c r="J25" s="25"/>
      <c r="K25" s="25"/>
    </row>
    <row r="26" ht="22.5" customHeight="1" spans="1:11">
      <c r="A26" s="13"/>
      <c r="B26" s="73"/>
      <c r="C26" s="13" t="s">
        <v>687</v>
      </c>
      <c r="D26" s="14">
        <f>IF(D25=0,0,D24/D25*100)</f>
        <v>0</v>
      </c>
      <c r="E26" s="15" t="s">
        <v>653</v>
      </c>
      <c r="F26" s="18">
        <v>65</v>
      </c>
      <c r="G26" s="18">
        <v>80</v>
      </c>
      <c r="H26" s="19" t="s">
        <v>654</v>
      </c>
      <c r="I26" s="25"/>
      <c r="J26" s="25"/>
      <c r="K26" s="25"/>
    </row>
    <row r="27" ht="22.5" customHeight="1" spans="1:11">
      <c r="A27" s="13" t="s">
        <v>688</v>
      </c>
      <c r="B27" s="71" t="s">
        <v>736</v>
      </c>
      <c r="C27" s="13" t="s">
        <v>686</v>
      </c>
      <c r="D27" s="14">
        <v>0</v>
      </c>
      <c r="E27" s="15"/>
      <c r="F27" s="16"/>
      <c r="G27" s="16"/>
      <c r="H27" s="17"/>
      <c r="I27" s="25"/>
      <c r="J27" s="25"/>
      <c r="K27" s="25"/>
    </row>
    <row r="28" ht="22.5" customHeight="1" spans="1:11">
      <c r="A28" s="13"/>
      <c r="B28" s="72"/>
      <c r="C28" s="13" t="s">
        <v>359</v>
      </c>
      <c r="D28" s="14">
        <v>0</v>
      </c>
      <c r="E28" s="15"/>
      <c r="F28" s="16"/>
      <c r="G28" s="16"/>
      <c r="H28" s="17"/>
      <c r="I28" s="25"/>
      <c r="J28" s="25"/>
      <c r="K28" s="25"/>
    </row>
    <row r="29" ht="22.5" customHeight="1" spans="1:11">
      <c r="A29" s="13"/>
      <c r="B29" s="73"/>
      <c r="C29" s="13" t="s">
        <v>687</v>
      </c>
      <c r="D29" s="14">
        <f>IF(D28=0,0,D27/D28*100)</f>
        <v>0</v>
      </c>
      <c r="E29" s="15"/>
      <c r="F29" s="16"/>
      <c r="G29" s="16"/>
      <c r="H29" s="29"/>
      <c r="I29" s="25"/>
      <c r="J29" s="25"/>
      <c r="K29" s="25"/>
    </row>
    <row r="30" ht="22.5" customHeight="1" spans="1:11">
      <c r="A30" s="13" t="s">
        <v>1011</v>
      </c>
      <c r="B30" s="71" t="s">
        <v>736</v>
      </c>
      <c r="C30" s="13" t="s">
        <v>686</v>
      </c>
      <c r="D30" s="14">
        <v>0</v>
      </c>
      <c r="E30" s="15"/>
      <c r="F30" s="16"/>
      <c r="G30" s="16"/>
      <c r="H30" s="17"/>
      <c r="I30" s="25"/>
      <c r="J30" s="25"/>
      <c r="K30" s="25"/>
    </row>
    <row r="31" ht="22.5" customHeight="1" spans="1:11">
      <c r="A31" s="13"/>
      <c r="B31" s="72"/>
      <c r="C31" s="13" t="s">
        <v>661</v>
      </c>
      <c r="D31" s="14">
        <v>0</v>
      </c>
      <c r="E31" s="15"/>
      <c r="F31" s="16"/>
      <c r="G31" s="16"/>
      <c r="H31" s="17"/>
      <c r="I31" s="25"/>
      <c r="J31" s="25"/>
      <c r="K31" s="25"/>
    </row>
    <row r="32" ht="22.5" customHeight="1" spans="1:11">
      <c r="A32" s="13"/>
      <c r="B32" s="73"/>
      <c r="C32" s="13" t="s">
        <v>687</v>
      </c>
      <c r="D32" s="14">
        <f>IF(D31=0,0,D30/D31*100)</f>
        <v>0</v>
      </c>
      <c r="E32" s="15" t="s">
        <v>653</v>
      </c>
      <c r="F32" s="18">
        <v>65</v>
      </c>
      <c r="G32" s="18">
        <v>80</v>
      </c>
      <c r="H32" s="19" t="s">
        <v>654</v>
      </c>
      <c r="I32" s="25"/>
      <c r="J32" s="25"/>
      <c r="K32" s="25"/>
    </row>
    <row r="33" ht="22.5" customHeight="1" spans="1:11">
      <c r="A33" s="13" t="s">
        <v>691</v>
      </c>
      <c r="B33" s="71" t="s">
        <v>736</v>
      </c>
      <c r="C33" s="13" t="s">
        <v>686</v>
      </c>
      <c r="D33" s="14">
        <v>0</v>
      </c>
      <c r="E33" s="15"/>
      <c r="F33" s="16"/>
      <c r="G33" s="16"/>
      <c r="H33" s="17"/>
      <c r="I33" s="25"/>
      <c r="J33" s="25"/>
      <c r="K33" s="25"/>
    </row>
    <row r="34" ht="22.5" customHeight="1" spans="1:11">
      <c r="A34" s="13"/>
      <c r="B34" s="72"/>
      <c r="C34" s="13" t="s">
        <v>661</v>
      </c>
      <c r="D34" s="14">
        <v>0</v>
      </c>
      <c r="E34" s="15"/>
      <c r="F34" s="16"/>
      <c r="G34" s="16"/>
      <c r="H34" s="17"/>
      <c r="I34" s="25"/>
      <c r="J34" s="25"/>
      <c r="K34" s="25"/>
    </row>
    <row r="35" ht="22.5" customHeight="1" spans="1:11">
      <c r="A35" s="13"/>
      <c r="B35" s="73"/>
      <c r="C35" s="13" t="s">
        <v>687</v>
      </c>
      <c r="D35" s="14">
        <f>IF(D34=0,0,D33/D34*100)</f>
        <v>0</v>
      </c>
      <c r="E35" s="15" t="s">
        <v>653</v>
      </c>
      <c r="F35" s="18">
        <v>90</v>
      </c>
      <c r="G35" s="18">
        <v>105</v>
      </c>
      <c r="H35" s="19" t="s">
        <v>654</v>
      </c>
      <c r="I35" s="25"/>
      <c r="J35" s="25"/>
      <c r="K35" s="25"/>
    </row>
    <row r="36" ht="22.5" customHeight="1" spans="1:11">
      <c r="A36" s="13" t="s">
        <v>1012</v>
      </c>
      <c r="B36" s="71" t="s">
        <v>736</v>
      </c>
      <c r="C36" s="13" t="s">
        <v>686</v>
      </c>
      <c r="D36" s="14">
        <v>0</v>
      </c>
      <c r="E36" s="15"/>
      <c r="F36" s="16"/>
      <c r="G36" s="16"/>
      <c r="H36" s="17"/>
      <c r="I36" s="25"/>
      <c r="J36" s="25"/>
      <c r="K36" s="25"/>
    </row>
    <row r="37" ht="22.5" customHeight="1" spans="1:11">
      <c r="A37" s="13"/>
      <c r="B37" s="72"/>
      <c r="C37" s="13" t="s">
        <v>661</v>
      </c>
      <c r="D37" s="14">
        <v>0</v>
      </c>
      <c r="E37" s="15"/>
      <c r="F37" s="16"/>
      <c r="G37" s="16"/>
      <c r="H37" s="17"/>
      <c r="I37" s="25"/>
      <c r="J37" s="25"/>
      <c r="K37" s="25"/>
    </row>
    <row r="38" ht="22.5" customHeight="1" spans="1:11">
      <c r="A38" s="13"/>
      <c r="B38" s="73"/>
      <c r="C38" s="13" t="s">
        <v>687</v>
      </c>
      <c r="D38" s="14">
        <f>IF(D37=0,0,D36/D37*100)</f>
        <v>0</v>
      </c>
      <c r="E38" s="15" t="s">
        <v>653</v>
      </c>
      <c r="F38" s="18">
        <v>90</v>
      </c>
      <c r="G38" s="18">
        <v>105</v>
      </c>
      <c r="H38" s="19" t="s">
        <v>654</v>
      </c>
      <c r="I38" s="25"/>
      <c r="J38" s="25"/>
      <c r="K38" s="25"/>
    </row>
    <row r="39" ht="22.5" customHeight="1" spans="1:11">
      <c r="A39" s="13" t="s">
        <v>1013</v>
      </c>
      <c r="B39" s="71" t="s">
        <v>736</v>
      </c>
      <c r="C39" s="13" t="s">
        <v>686</v>
      </c>
      <c r="D39" s="14">
        <v>0</v>
      </c>
      <c r="E39" s="15"/>
      <c r="F39" s="16"/>
      <c r="G39" s="16"/>
      <c r="H39" s="17"/>
      <c r="I39" s="25"/>
      <c r="J39" s="25"/>
      <c r="K39" s="25"/>
    </row>
    <row r="40" ht="22.5" customHeight="1" spans="1:11">
      <c r="A40" s="13"/>
      <c r="B40" s="72"/>
      <c r="C40" s="13" t="s">
        <v>661</v>
      </c>
      <c r="D40" s="14">
        <v>0</v>
      </c>
      <c r="E40" s="15"/>
      <c r="F40" s="16"/>
      <c r="G40" s="16"/>
      <c r="H40" s="17"/>
      <c r="I40" s="25"/>
      <c r="J40" s="25"/>
      <c r="K40" s="25"/>
    </row>
    <row r="41" ht="22.5" customHeight="1" spans="1:11">
      <c r="A41" s="13"/>
      <c r="B41" s="73"/>
      <c r="C41" s="13" t="s">
        <v>687</v>
      </c>
      <c r="D41" s="14">
        <f>IF(D40=0,0,D39/D40*100)</f>
        <v>0</v>
      </c>
      <c r="E41" s="15" t="s">
        <v>653</v>
      </c>
      <c r="F41" s="18">
        <v>90</v>
      </c>
      <c r="G41" s="18">
        <v>105</v>
      </c>
      <c r="H41" s="19" t="s">
        <v>654</v>
      </c>
      <c r="I41" s="25"/>
      <c r="J41" s="25"/>
      <c r="K41" s="25"/>
    </row>
    <row r="42" ht="22.5" customHeight="1" spans="1:11">
      <c r="A42" s="13" t="s">
        <v>698</v>
      </c>
      <c r="B42" s="71" t="s">
        <v>736</v>
      </c>
      <c r="C42" s="13" t="s">
        <v>686</v>
      </c>
      <c r="D42" s="14">
        <v>0</v>
      </c>
      <c r="E42" s="15"/>
      <c r="F42" s="16"/>
      <c r="G42" s="16"/>
      <c r="H42" s="17"/>
      <c r="I42" s="25"/>
      <c r="J42" s="25"/>
      <c r="K42" s="25"/>
    </row>
    <row r="43" ht="22.5" customHeight="1" spans="1:11">
      <c r="A43" s="13"/>
      <c r="B43" s="72"/>
      <c r="C43" s="13" t="s">
        <v>661</v>
      </c>
      <c r="D43" s="14">
        <v>0</v>
      </c>
      <c r="E43" s="15"/>
      <c r="F43" s="16"/>
      <c r="G43" s="16"/>
      <c r="H43" s="17"/>
      <c r="I43" s="25"/>
      <c r="J43" s="25"/>
      <c r="K43" s="25"/>
    </row>
    <row r="44" ht="22.5" customHeight="1" spans="1:11">
      <c r="A44" s="13"/>
      <c r="B44" s="73"/>
      <c r="C44" s="13" t="s">
        <v>687</v>
      </c>
      <c r="D44" s="14">
        <f>IF(D43=0,0,D42/D43*100)</f>
        <v>0</v>
      </c>
      <c r="E44" s="15" t="s">
        <v>653</v>
      </c>
      <c r="F44" s="18">
        <v>90</v>
      </c>
      <c r="G44" s="18">
        <v>105</v>
      </c>
      <c r="H44" s="19" t="s">
        <v>654</v>
      </c>
      <c r="I44" s="25"/>
      <c r="J44" s="25"/>
      <c r="K44" s="25"/>
    </row>
    <row r="45" ht="22.5" customHeight="1" spans="1:11">
      <c r="A45" s="13" t="s">
        <v>700</v>
      </c>
      <c r="B45" s="71" t="s">
        <v>736</v>
      </c>
      <c r="C45" s="13" t="s">
        <v>686</v>
      </c>
      <c r="D45" s="14">
        <v>0</v>
      </c>
      <c r="E45" s="15"/>
      <c r="F45" s="16"/>
      <c r="G45" s="16"/>
      <c r="H45" s="17"/>
      <c r="I45" s="25"/>
      <c r="J45" s="25"/>
      <c r="K45" s="25"/>
    </row>
    <row r="46" ht="22.5" customHeight="1" spans="1:11">
      <c r="A46" s="13"/>
      <c r="B46" s="72"/>
      <c r="C46" s="13" t="s">
        <v>661</v>
      </c>
      <c r="D46" s="14">
        <v>0</v>
      </c>
      <c r="E46" s="15"/>
      <c r="F46" s="16"/>
      <c r="G46" s="16"/>
      <c r="H46" s="17"/>
      <c r="I46" s="25"/>
      <c r="J46" s="25"/>
      <c r="K46" s="25"/>
    </row>
    <row r="47" ht="22.5" customHeight="1" spans="1:11">
      <c r="A47" s="13"/>
      <c r="B47" s="73"/>
      <c r="C47" s="13" t="s">
        <v>687</v>
      </c>
      <c r="D47" s="14">
        <f>IF(D46=0,0,D45/D46*100)</f>
        <v>0</v>
      </c>
      <c r="E47" s="15" t="s">
        <v>653</v>
      </c>
      <c r="F47" s="18">
        <v>65</v>
      </c>
      <c r="G47" s="18">
        <v>80</v>
      </c>
      <c r="H47" s="19" t="s">
        <v>654</v>
      </c>
      <c r="I47" s="25"/>
      <c r="J47" s="25"/>
      <c r="K47" s="25"/>
    </row>
    <row r="48" ht="22.5" customHeight="1" spans="1:11">
      <c r="A48" s="11" t="s">
        <v>1014</v>
      </c>
      <c r="B48" s="26" t="s">
        <v>1015</v>
      </c>
      <c r="C48" s="13" t="s">
        <v>686</v>
      </c>
      <c r="D48" s="20">
        <v>0</v>
      </c>
      <c r="E48" s="15"/>
      <c r="F48" s="16"/>
      <c r="G48" s="16"/>
      <c r="H48" s="17"/>
      <c r="I48" s="25"/>
      <c r="J48" s="25"/>
      <c r="K48" s="25"/>
    </row>
    <row r="49" ht="22.5" customHeight="1" spans="1:11">
      <c r="A49" s="11"/>
      <c r="B49" s="27"/>
      <c r="C49" s="13" t="s">
        <v>661</v>
      </c>
      <c r="D49" s="14">
        <v>0</v>
      </c>
      <c r="E49" s="15"/>
      <c r="F49" s="16"/>
      <c r="G49" s="16"/>
      <c r="H49" s="17"/>
      <c r="I49" s="25"/>
      <c r="J49" s="25"/>
      <c r="K49" s="25"/>
    </row>
    <row r="50" ht="22.5" customHeight="1" spans="1:11">
      <c r="A50" s="11"/>
      <c r="B50" s="28"/>
      <c r="C50" s="13" t="s">
        <v>687</v>
      </c>
      <c r="D50" s="14">
        <f>IF(D49=0,0,D48/D49*100)</f>
        <v>0</v>
      </c>
      <c r="E50" s="15" t="s">
        <v>653</v>
      </c>
      <c r="F50" s="18">
        <v>65</v>
      </c>
      <c r="G50" s="18">
        <v>80</v>
      </c>
      <c r="H50" s="19" t="s">
        <v>654</v>
      </c>
      <c r="I50" s="25"/>
      <c r="J50" s="25"/>
      <c r="K50" s="25"/>
    </row>
    <row r="51" ht="22.5" customHeight="1" spans="1:11">
      <c r="A51" s="9" t="s">
        <v>702</v>
      </c>
      <c r="B51" s="9"/>
      <c r="C51" s="9"/>
      <c r="D51" s="9"/>
      <c r="E51" s="9"/>
      <c r="F51" s="9"/>
      <c r="G51" s="9"/>
      <c r="H51" s="168"/>
      <c r="I51" s="9"/>
      <c r="J51" s="9"/>
      <c r="K51" s="9"/>
    </row>
    <row r="52" ht="22.5" customHeight="1" spans="1:11">
      <c r="A52" s="71" t="s">
        <v>1016</v>
      </c>
      <c r="B52" s="26" t="s">
        <v>704</v>
      </c>
      <c r="C52" s="13" t="s">
        <v>705</v>
      </c>
      <c r="D52" s="14">
        <v>0</v>
      </c>
      <c r="E52" s="15"/>
      <c r="F52" s="16"/>
      <c r="G52" s="16"/>
      <c r="H52" s="17"/>
      <c r="I52" s="25"/>
      <c r="J52" s="25"/>
      <c r="K52" s="25"/>
    </row>
    <row r="53" ht="22.5" customHeight="1" spans="1:11">
      <c r="A53" s="72"/>
      <c r="B53" s="27"/>
      <c r="C53" s="13" t="s">
        <v>661</v>
      </c>
      <c r="D53" s="14">
        <v>0</v>
      </c>
      <c r="E53" s="15"/>
      <c r="F53" s="16"/>
      <c r="G53" s="16"/>
      <c r="H53" s="17"/>
      <c r="I53" s="25"/>
      <c r="J53" s="25"/>
      <c r="K53" s="25"/>
    </row>
    <row r="54" ht="22.5" customHeight="1" spans="1:11">
      <c r="A54" s="72"/>
      <c r="B54" s="27"/>
      <c r="C54" s="13" t="s">
        <v>706</v>
      </c>
      <c r="D54" s="14">
        <f>IF(D52=0,0,(D53+D89)/D52-1)*100</f>
        <v>0</v>
      </c>
      <c r="E54" s="15" t="s">
        <v>653</v>
      </c>
      <c r="F54" s="18">
        <v>5</v>
      </c>
      <c r="G54" s="18">
        <v>20</v>
      </c>
      <c r="H54" s="19" t="s">
        <v>654</v>
      </c>
      <c r="I54" s="25"/>
      <c r="J54" s="25"/>
      <c r="K54" s="25"/>
    </row>
    <row r="55" ht="22.5" customHeight="1" spans="1:11">
      <c r="A55" s="73"/>
      <c r="B55" s="28"/>
      <c r="C55" s="13" t="s">
        <v>707</v>
      </c>
      <c r="D55" s="14">
        <f>IF(D52+D56=0,0,(D53+D57+D89)/(D52+D56)-1)*100</f>
        <v>0</v>
      </c>
      <c r="E55" s="15" t="s">
        <v>653</v>
      </c>
      <c r="F55" s="18">
        <v>5</v>
      </c>
      <c r="G55" s="18">
        <v>20</v>
      </c>
      <c r="H55" s="19" t="s">
        <v>654</v>
      </c>
      <c r="I55" s="25"/>
      <c r="J55" s="25"/>
      <c r="K55" s="25"/>
    </row>
    <row r="56" ht="22.5" customHeight="1" spans="1:11">
      <c r="A56" s="71" t="s">
        <v>1017</v>
      </c>
      <c r="B56" s="26" t="s">
        <v>1018</v>
      </c>
      <c r="C56" s="13" t="s">
        <v>705</v>
      </c>
      <c r="D56" s="14">
        <v>0</v>
      </c>
      <c r="E56" s="15"/>
      <c r="F56" s="16"/>
      <c r="G56" s="16"/>
      <c r="H56" s="29"/>
      <c r="I56" s="25"/>
      <c r="J56" s="25"/>
      <c r="K56" s="25"/>
    </row>
    <row r="57" ht="22.5" customHeight="1" spans="1:11">
      <c r="A57" s="73"/>
      <c r="B57" s="28"/>
      <c r="C57" s="13" t="s">
        <v>661</v>
      </c>
      <c r="D57" s="20">
        <v>0</v>
      </c>
      <c r="E57" s="15" t="s">
        <v>653</v>
      </c>
      <c r="F57" s="18">
        <v>0</v>
      </c>
      <c r="G57" s="18">
        <v>0</v>
      </c>
      <c r="H57" s="19" t="s">
        <v>654</v>
      </c>
      <c r="I57" s="25"/>
      <c r="J57" s="25"/>
      <c r="K57" s="25"/>
    </row>
    <row r="58" ht="22.5" customHeight="1" spans="1:11">
      <c r="A58" s="13" t="s">
        <v>710</v>
      </c>
      <c r="B58" s="71" t="s">
        <v>736</v>
      </c>
      <c r="C58" s="13" t="s">
        <v>705</v>
      </c>
      <c r="D58" s="14">
        <v>0</v>
      </c>
      <c r="E58" s="15"/>
      <c r="F58" s="16"/>
      <c r="G58" s="16"/>
      <c r="H58" s="17"/>
      <c r="I58" s="25"/>
      <c r="J58" s="25"/>
      <c r="K58" s="25"/>
    </row>
    <row r="59" ht="22.5" customHeight="1" spans="1:11">
      <c r="A59" s="13"/>
      <c r="B59" s="72"/>
      <c r="C59" s="13" t="s">
        <v>661</v>
      </c>
      <c r="D59" s="14">
        <v>0</v>
      </c>
      <c r="E59" s="15"/>
      <c r="F59" s="16"/>
      <c r="G59" s="16"/>
      <c r="H59" s="17"/>
      <c r="I59" s="25"/>
      <c r="J59" s="25"/>
      <c r="K59" s="25"/>
    </row>
    <row r="60" ht="22.5" customHeight="1" spans="1:11">
      <c r="A60" s="13"/>
      <c r="B60" s="73"/>
      <c r="C60" s="13" t="s">
        <v>706</v>
      </c>
      <c r="D60" s="14">
        <f>IF(D58=0,0,D59/D58-1)*100</f>
        <v>0</v>
      </c>
      <c r="E60" s="15" t="s">
        <v>653</v>
      </c>
      <c r="F60" s="18">
        <v>0</v>
      </c>
      <c r="G60" s="18">
        <v>50</v>
      </c>
      <c r="H60" s="19" t="s">
        <v>654</v>
      </c>
      <c r="I60" s="25"/>
      <c r="J60" s="25"/>
      <c r="K60" s="25"/>
    </row>
    <row r="61" ht="22.5" customHeight="1" spans="1:11">
      <c r="A61" s="13" t="s">
        <v>1019</v>
      </c>
      <c r="B61" s="71" t="s">
        <v>736</v>
      </c>
      <c r="C61" s="13" t="s">
        <v>705</v>
      </c>
      <c r="D61" s="14">
        <v>0</v>
      </c>
      <c r="E61" s="15"/>
      <c r="F61" s="16"/>
      <c r="G61" s="16"/>
      <c r="H61" s="17"/>
      <c r="I61" s="25"/>
      <c r="J61" s="25"/>
      <c r="K61" s="25"/>
    </row>
    <row r="62" ht="22.5" customHeight="1" spans="1:11">
      <c r="A62" s="13"/>
      <c r="B62" s="72"/>
      <c r="C62" s="13" t="s">
        <v>661</v>
      </c>
      <c r="D62" s="14">
        <v>0</v>
      </c>
      <c r="E62" s="15"/>
      <c r="F62" s="16"/>
      <c r="G62" s="16"/>
      <c r="H62" s="17"/>
      <c r="I62" s="25"/>
      <c r="J62" s="25"/>
      <c r="K62" s="25"/>
    </row>
    <row r="63" ht="22.5" customHeight="1" spans="1:11">
      <c r="A63" s="13"/>
      <c r="B63" s="73"/>
      <c r="C63" s="13" t="s">
        <v>706</v>
      </c>
      <c r="D63" s="14">
        <f>IF(D61=0,0,D62/D61-1)*100</f>
        <v>0</v>
      </c>
      <c r="E63" s="15" t="s">
        <v>653</v>
      </c>
      <c r="F63" s="18">
        <v>0</v>
      </c>
      <c r="G63" s="18">
        <v>20</v>
      </c>
      <c r="H63" s="19" t="s">
        <v>654</v>
      </c>
      <c r="I63" s="25"/>
      <c r="J63" s="25"/>
      <c r="K63" s="25"/>
    </row>
    <row r="64" ht="22.5" customHeight="1" spans="1:11">
      <c r="A64" s="13" t="s">
        <v>959</v>
      </c>
      <c r="B64" s="71" t="s">
        <v>736</v>
      </c>
      <c r="C64" s="13" t="s">
        <v>705</v>
      </c>
      <c r="D64" s="14">
        <v>0</v>
      </c>
      <c r="E64" s="15"/>
      <c r="F64" s="16"/>
      <c r="G64" s="16"/>
      <c r="H64" s="17"/>
      <c r="I64" s="25"/>
      <c r="J64" s="25"/>
      <c r="K64" s="25"/>
    </row>
    <row r="65" ht="22.5" customHeight="1" spans="1:11">
      <c r="A65" s="13"/>
      <c r="B65" s="72"/>
      <c r="C65" s="13" t="s">
        <v>661</v>
      </c>
      <c r="D65" s="14">
        <v>0</v>
      </c>
      <c r="E65" s="15"/>
      <c r="F65" s="16"/>
      <c r="G65" s="16"/>
      <c r="H65" s="17"/>
      <c r="I65" s="25"/>
      <c r="J65" s="25"/>
      <c r="K65" s="25"/>
    </row>
    <row r="66" ht="22.5" customHeight="1" spans="1:11">
      <c r="A66" s="13"/>
      <c r="B66" s="73"/>
      <c r="C66" s="13" t="s">
        <v>706</v>
      </c>
      <c r="D66" s="14">
        <f>IF(D64=0,0,D65/D64-1)*100</f>
        <v>0</v>
      </c>
      <c r="E66" s="15" t="s">
        <v>653</v>
      </c>
      <c r="F66" s="18">
        <v>0</v>
      </c>
      <c r="G66" s="18">
        <v>10</v>
      </c>
      <c r="H66" s="19" t="s">
        <v>654</v>
      </c>
      <c r="I66" s="25"/>
      <c r="J66" s="25"/>
      <c r="K66" s="25"/>
    </row>
    <row r="67" ht="22.5" customHeight="1" spans="1:11">
      <c r="A67" s="13" t="s">
        <v>1020</v>
      </c>
      <c r="B67" s="71" t="s">
        <v>736</v>
      </c>
      <c r="C67" s="13" t="s">
        <v>705</v>
      </c>
      <c r="D67" s="14">
        <v>0</v>
      </c>
      <c r="E67" s="15"/>
      <c r="F67" s="16"/>
      <c r="G67" s="16"/>
      <c r="H67" s="17"/>
      <c r="I67" s="25"/>
      <c r="J67" s="25"/>
      <c r="K67" s="25"/>
    </row>
    <row r="68" ht="22.5" customHeight="1" spans="1:11">
      <c r="A68" s="13"/>
      <c r="B68" s="72"/>
      <c r="C68" s="13" t="s">
        <v>661</v>
      </c>
      <c r="D68" s="14">
        <v>0</v>
      </c>
      <c r="E68" s="15"/>
      <c r="F68" s="16"/>
      <c r="G68" s="16"/>
      <c r="H68" s="17"/>
      <c r="I68" s="25"/>
      <c r="J68" s="25"/>
      <c r="K68" s="25"/>
    </row>
    <row r="69" ht="22.5" customHeight="1" spans="1:11">
      <c r="A69" s="13"/>
      <c r="B69" s="73"/>
      <c r="C69" s="13" t="s">
        <v>706</v>
      </c>
      <c r="D69" s="32">
        <f>IF(D67=0,0,D68/D67-1)*100</f>
        <v>0</v>
      </c>
      <c r="E69" s="33" t="s">
        <v>653</v>
      </c>
      <c r="F69" s="98">
        <v>0</v>
      </c>
      <c r="G69" s="98">
        <v>10</v>
      </c>
      <c r="H69" s="123" t="s">
        <v>654</v>
      </c>
      <c r="I69" s="109"/>
      <c r="J69" s="109"/>
      <c r="K69" s="109"/>
    </row>
    <row r="70" ht="22.5" customHeight="1" spans="1:11">
      <c r="A70" s="13" t="s">
        <v>1021</v>
      </c>
      <c r="B70" s="11" t="s">
        <v>1022</v>
      </c>
      <c r="C70" s="127" t="s">
        <v>705</v>
      </c>
      <c r="D70" s="173">
        <v>0</v>
      </c>
      <c r="E70" s="39"/>
      <c r="F70" s="66"/>
      <c r="G70" s="66"/>
      <c r="H70" s="41"/>
      <c r="I70" s="41"/>
      <c r="J70" s="41"/>
      <c r="K70" s="41"/>
    </row>
    <row r="71" ht="22.5" customHeight="1" spans="1:11">
      <c r="A71" s="13"/>
      <c r="B71" s="11"/>
      <c r="C71" s="127" t="s">
        <v>661</v>
      </c>
      <c r="D71" s="163">
        <v>0</v>
      </c>
      <c r="E71" s="39"/>
      <c r="F71" s="128"/>
      <c r="G71" s="128"/>
      <c r="H71" s="47"/>
      <c r="I71" s="41"/>
      <c r="J71" s="41"/>
      <c r="K71" s="41"/>
    </row>
    <row r="72" ht="22.5" customHeight="1" spans="1:11">
      <c r="A72" s="31"/>
      <c r="B72" s="30"/>
      <c r="C72" s="130" t="s">
        <v>706</v>
      </c>
      <c r="D72" s="42">
        <f>IF(D70=0,0,D71/D70-1)*100</f>
        <v>0</v>
      </c>
      <c r="E72" s="131" t="s">
        <v>653</v>
      </c>
      <c r="F72" s="18">
        <v>0</v>
      </c>
      <c r="G72" s="98">
        <v>10</v>
      </c>
      <c r="H72" s="124" t="s">
        <v>654</v>
      </c>
      <c r="I72" s="82"/>
      <c r="J72" s="82"/>
      <c r="K72" s="82"/>
    </row>
    <row r="73" ht="22.5" customHeight="1" spans="1:11">
      <c r="A73" s="49" t="s">
        <v>1023</v>
      </c>
      <c r="B73" s="126" t="s">
        <v>736</v>
      </c>
      <c r="C73" s="49" t="s">
        <v>705</v>
      </c>
      <c r="D73" s="50">
        <v>0</v>
      </c>
      <c r="E73" s="51"/>
      <c r="F73" s="18"/>
      <c r="G73" s="107"/>
      <c r="H73" s="108"/>
      <c r="I73" s="53"/>
      <c r="J73" s="53"/>
      <c r="K73" s="53"/>
    </row>
    <row r="74" ht="22.5" customHeight="1" spans="1:11">
      <c r="A74" s="13"/>
      <c r="B74" s="72"/>
      <c r="C74" s="13" t="s">
        <v>661</v>
      </c>
      <c r="D74" s="14">
        <v>0</v>
      </c>
      <c r="E74" s="15"/>
      <c r="F74" s="16"/>
      <c r="G74" s="16"/>
      <c r="H74" s="17"/>
      <c r="I74" s="25"/>
      <c r="J74" s="25"/>
      <c r="K74" s="25"/>
    </row>
    <row r="75" ht="22.5" customHeight="1" spans="1:11">
      <c r="A75" s="13"/>
      <c r="B75" s="73"/>
      <c r="C75" s="13" t="s">
        <v>706</v>
      </c>
      <c r="D75" s="14">
        <f>IF(D73=0,0,D74/D73-1)*100</f>
        <v>0</v>
      </c>
      <c r="E75" s="15" t="s">
        <v>653</v>
      </c>
      <c r="F75" s="18">
        <v>0</v>
      </c>
      <c r="G75" s="18">
        <v>10</v>
      </c>
      <c r="H75" s="19" t="s">
        <v>654</v>
      </c>
      <c r="I75" s="25"/>
      <c r="J75" s="25"/>
      <c r="K75" s="25"/>
    </row>
    <row r="76" ht="22.5" customHeight="1" spans="1:11">
      <c r="A76" s="13" t="s">
        <v>962</v>
      </c>
      <c r="B76" s="71" t="s">
        <v>736</v>
      </c>
      <c r="C76" s="13" t="s">
        <v>705</v>
      </c>
      <c r="D76" s="14">
        <v>0</v>
      </c>
      <c r="E76" s="15"/>
      <c r="F76" s="16"/>
      <c r="G76" s="16"/>
      <c r="H76" s="17"/>
      <c r="I76" s="25"/>
      <c r="J76" s="25"/>
      <c r="K76" s="25"/>
    </row>
    <row r="77" ht="22.5" customHeight="1" spans="1:11">
      <c r="A77" s="13"/>
      <c r="B77" s="72"/>
      <c r="C77" s="13" t="s">
        <v>661</v>
      </c>
      <c r="D77" s="14">
        <v>0</v>
      </c>
      <c r="E77" s="15"/>
      <c r="F77" s="16"/>
      <c r="G77" s="16"/>
      <c r="H77" s="17"/>
      <c r="I77" s="25"/>
      <c r="J77" s="25"/>
      <c r="K77" s="25"/>
    </row>
    <row r="78" ht="22.5" customHeight="1" spans="1:11">
      <c r="A78" s="31"/>
      <c r="B78" s="129"/>
      <c r="C78" s="13" t="s">
        <v>706</v>
      </c>
      <c r="D78" s="32">
        <f>IF(D76=0,0,D77/D76-1)*100</f>
        <v>0</v>
      </c>
      <c r="E78" s="15" t="s">
        <v>653</v>
      </c>
      <c r="F78" s="18">
        <v>0</v>
      </c>
      <c r="G78" s="18">
        <v>10</v>
      </c>
      <c r="H78" s="123" t="s">
        <v>654</v>
      </c>
      <c r="I78" s="109"/>
      <c r="J78" s="109"/>
      <c r="K78" s="109"/>
    </row>
    <row r="79" ht="22.5" customHeight="1" spans="1:11">
      <c r="A79" s="49" t="s">
        <v>1024</v>
      </c>
      <c r="B79" s="48" t="s">
        <v>1025</v>
      </c>
      <c r="C79" s="127" t="s">
        <v>705</v>
      </c>
      <c r="D79" s="174">
        <v>0</v>
      </c>
      <c r="E79" s="15"/>
      <c r="F79" s="16"/>
      <c r="G79" s="175"/>
      <c r="H79" s="41"/>
      <c r="I79" s="41"/>
      <c r="J79" s="41"/>
      <c r="K79" s="41"/>
    </row>
    <row r="80" ht="22.5" customHeight="1" spans="1:11">
      <c r="A80" s="13"/>
      <c r="B80" s="11"/>
      <c r="C80" s="13" t="s">
        <v>661</v>
      </c>
      <c r="D80" s="118">
        <v>0</v>
      </c>
      <c r="E80" s="15"/>
      <c r="F80" s="16"/>
      <c r="G80" s="175"/>
      <c r="H80" s="47"/>
      <c r="I80" s="41"/>
      <c r="J80" s="41"/>
      <c r="K80" s="41"/>
    </row>
    <row r="81" ht="22.5" customHeight="1" spans="1:11">
      <c r="A81" s="31"/>
      <c r="B81" s="30"/>
      <c r="C81" s="31" t="s">
        <v>706</v>
      </c>
      <c r="D81" s="32">
        <f>IF(D79=0,0,D80/D79-1)*100</f>
        <v>0</v>
      </c>
      <c r="E81" s="33" t="s">
        <v>653</v>
      </c>
      <c r="F81" s="98">
        <v>0</v>
      </c>
      <c r="G81" s="98">
        <v>10</v>
      </c>
      <c r="H81" s="124" t="s">
        <v>654</v>
      </c>
      <c r="I81" s="82"/>
      <c r="J81" s="82"/>
      <c r="K81" s="82"/>
    </row>
    <row r="82" ht="22.5" customHeight="1" spans="1:11">
      <c r="A82" s="49" t="s">
        <v>1026</v>
      </c>
      <c r="B82" s="126" t="s">
        <v>736</v>
      </c>
      <c r="C82" s="49" t="s">
        <v>705</v>
      </c>
      <c r="D82" s="50">
        <v>0</v>
      </c>
      <c r="E82" s="51"/>
      <c r="F82" s="107"/>
      <c r="G82" s="107"/>
      <c r="H82" s="108"/>
      <c r="I82" s="53"/>
      <c r="J82" s="53"/>
      <c r="K82" s="53"/>
    </row>
    <row r="83" ht="22.5" customHeight="1" spans="1:11">
      <c r="A83" s="13"/>
      <c r="B83" s="72"/>
      <c r="C83" s="13" t="s">
        <v>661</v>
      </c>
      <c r="D83" s="14">
        <v>0</v>
      </c>
      <c r="E83" s="15"/>
      <c r="F83" s="16"/>
      <c r="G83" s="16"/>
      <c r="H83" s="17"/>
      <c r="I83" s="25"/>
      <c r="J83" s="25"/>
      <c r="K83" s="25"/>
    </row>
    <row r="84" ht="22.5" customHeight="1" spans="1:11">
      <c r="A84" s="13"/>
      <c r="B84" s="73"/>
      <c r="C84" s="13" t="s">
        <v>706</v>
      </c>
      <c r="D84" s="32">
        <f>IF(D82=0,0,D83/D82-1)*100</f>
        <v>0</v>
      </c>
      <c r="E84" s="15" t="s">
        <v>653</v>
      </c>
      <c r="F84" s="18">
        <v>5</v>
      </c>
      <c r="G84" s="18">
        <v>20</v>
      </c>
      <c r="H84" s="19" t="s">
        <v>654</v>
      </c>
      <c r="I84" s="25"/>
      <c r="J84" s="25"/>
      <c r="K84" s="25"/>
    </row>
    <row r="85" ht="22.5" customHeight="1" spans="1:11">
      <c r="A85" s="11" t="s">
        <v>1027</v>
      </c>
      <c r="B85" s="26" t="s">
        <v>1028</v>
      </c>
      <c r="C85" s="127" t="s">
        <v>705</v>
      </c>
      <c r="D85" s="176">
        <v>0</v>
      </c>
      <c r="E85" s="15"/>
      <c r="F85" s="16"/>
      <c r="G85" s="16"/>
      <c r="H85" s="17"/>
      <c r="I85" s="25"/>
      <c r="J85" s="25"/>
      <c r="K85" s="25"/>
    </row>
    <row r="86" ht="22.5" customHeight="1" spans="1:11">
      <c r="A86" s="11"/>
      <c r="B86" s="27"/>
      <c r="C86" s="13" t="s">
        <v>661</v>
      </c>
      <c r="D86" s="14">
        <v>0</v>
      </c>
      <c r="E86" s="15"/>
      <c r="F86" s="16"/>
      <c r="G86" s="16"/>
      <c r="H86" s="17"/>
      <c r="I86" s="25"/>
      <c r="J86" s="25"/>
      <c r="K86" s="25"/>
    </row>
    <row r="87" ht="22.5" customHeight="1" spans="1:11">
      <c r="A87" s="11"/>
      <c r="B87" s="28"/>
      <c r="C87" s="13" t="s">
        <v>706</v>
      </c>
      <c r="D87" s="14">
        <f>IF(D85=0,0,D86/D85-1)*100</f>
        <v>0</v>
      </c>
      <c r="E87" s="15" t="s">
        <v>653</v>
      </c>
      <c r="F87" s="18">
        <v>5</v>
      </c>
      <c r="G87" s="18">
        <v>20</v>
      </c>
      <c r="H87" s="19" t="s">
        <v>654</v>
      </c>
      <c r="I87" s="25"/>
      <c r="J87" s="25"/>
      <c r="K87" s="25"/>
    </row>
    <row r="88" ht="22.5" customHeight="1" spans="1:11">
      <c r="A88" s="62" t="s">
        <v>724</v>
      </c>
      <c r="B88" s="62"/>
      <c r="C88" s="62"/>
      <c r="D88" s="62"/>
      <c r="E88" s="62"/>
      <c r="F88" s="62"/>
      <c r="G88" s="62"/>
      <c r="H88" s="168"/>
      <c r="I88" s="62"/>
      <c r="J88" s="62"/>
      <c r="K88" s="62"/>
    </row>
    <row r="89" ht="22.5" customHeight="1" spans="1:11">
      <c r="A89" s="177" t="s">
        <v>725</v>
      </c>
      <c r="B89" s="88" t="s">
        <v>1029</v>
      </c>
      <c r="C89" s="43" t="s">
        <v>661</v>
      </c>
      <c r="D89" s="178">
        <v>0</v>
      </c>
      <c r="E89" s="39" t="s">
        <v>653</v>
      </c>
      <c r="F89" s="40">
        <v>0</v>
      </c>
      <c r="G89" s="179">
        <v>0</v>
      </c>
      <c r="H89" s="124" t="s">
        <v>654</v>
      </c>
      <c r="I89" s="82"/>
      <c r="J89" s="82"/>
      <c r="K89" s="82"/>
    </row>
    <row r="90" ht="22.5" customHeight="1" spans="1:11">
      <c r="A90" s="92"/>
      <c r="B90" s="92"/>
      <c r="C90" s="92"/>
      <c r="D90" s="93"/>
      <c r="E90" s="92"/>
      <c r="F90" s="92"/>
      <c r="G90" s="94"/>
      <c r="H90" s="95"/>
      <c r="I90" s="94"/>
      <c r="J90" s="94"/>
      <c r="K90" s="94"/>
    </row>
  </sheetData>
  <mergeCells count="70">
    <mergeCell ref="A1:K1"/>
    <mergeCell ref="A2:K2"/>
    <mergeCell ref="F4:G4"/>
    <mergeCell ref="A6:I6"/>
    <mergeCell ref="A13:I13"/>
    <mergeCell ref="A23:I23"/>
    <mergeCell ref="A51:I51"/>
    <mergeCell ref="A88:K88"/>
    <mergeCell ref="A90:I90"/>
    <mergeCell ref="A4:A5"/>
    <mergeCell ref="A7:A9"/>
    <mergeCell ref="A10:A12"/>
    <mergeCell ref="A14:A16"/>
    <mergeCell ref="A17:A19"/>
    <mergeCell ref="A20:A22"/>
    <mergeCell ref="A24:A26"/>
    <mergeCell ref="A27:A29"/>
    <mergeCell ref="A30:A32"/>
    <mergeCell ref="A33:A35"/>
    <mergeCell ref="A36:A38"/>
    <mergeCell ref="A39:A41"/>
    <mergeCell ref="A42:A44"/>
    <mergeCell ref="A45:A47"/>
    <mergeCell ref="A48:A50"/>
    <mergeCell ref="A52:A55"/>
    <mergeCell ref="A56:A57"/>
    <mergeCell ref="A58:A60"/>
    <mergeCell ref="A61:A63"/>
    <mergeCell ref="A64:A66"/>
    <mergeCell ref="A67:A69"/>
    <mergeCell ref="A70:A72"/>
    <mergeCell ref="A73:A75"/>
    <mergeCell ref="A76:A78"/>
    <mergeCell ref="A79:A81"/>
    <mergeCell ref="A82:A84"/>
    <mergeCell ref="A85:A87"/>
    <mergeCell ref="B4:B5"/>
    <mergeCell ref="B7:B9"/>
    <mergeCell ref="B10:B12"/>
    <mergeCell ref="B14:B16"/>
    <mergeCell ref="B17:B19"/>
    <mergeCell ref="B20:B22"/>
    <mergeCell ref="B24:B26"/>
    <mergeCell ref="B27:B29"/>
    <mergeCell ref="B30:B32"/>
    <mergeCell ref="B33:B35"/>
    <mergeCell ref="B36:B38"/>
    <mergeCell ref="B39:B41"/>
    <mergeCell ref="B42:B44"/>
    <mergeCell ref="B45:B47"/>
    <mergeCell ref="B48:B50"/>
    <mergeCell ref="B52:B55"/>
    <mergeCell ref="B56:B57"/>
    <mergeCell ref="B58:B60"/>
    <mergeCell ref="B61:B63"/>
    <mergeCell ref="B64:B66"/>
    <mergeCell ref="B67:B69"/>
    <mergeCell ref="B70:B72"/>
    <mergeCell ref="B73:B75"/>
    <mergeCell ref="B76:B78"/>
    <mergeCell ref="B79:B81"/>
    <mergeCell ref="B82:B84"/>
    <mergeCell ref="B85:B87"/>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2"/>
  <sheetViews>
    <sheetView zoomScalePageLayoutView="60" workbookViewId="0">
      <pane topLeftCell="F226" activePane="bottomRight" state="frozen"/>
      <selection activeCell="A1" sqref="A1:K1"/>
    </sheetView>
  </sheetViews>
  <sheetFormatPr defaultColWidth="8" defaultRowHeight="13.5"/>
  <cols>
    <col min="1" max="1" width="24.6666666666667" style="1"/>
    <col min="2" max="2" width="22.9416666666667" style="1"/>
    <col min="3" max="3" width="20.075" style="1"/>
    <col min="4" max="4" width="28.5333333333333" style="1"/>
    <col min="5" max="5" width="5.73333333333333" style="1"/>
    <col min="6" max="6" width="10.325" style="1"/>
    <col min="7" max="7" width="10.9" style="1"/>
    <col min="8" max="8" width="7.025" style="1"/>
    <col min="9" max="11" width="30.4" style="1"/>
  </cols>
  <sheetData>
    <row r="1" ht="29.25" customHeight="1" spans="1:11">
      <c r="A1" s="2" t="s">
        <v>1030</v>
      </c>
      <c r="B1" s="2"/>
      <c r="C1" s="2"/>
      <c r="D1" s="2"/>
      <c r="E1" s="2"/>
      <c r="F1" s="2"/>
      <c r="G1" s="2"/>
      <c r="H1" s="159"/>
      <c r="I1" s="161"/>
      <c r="J1" s="161"/>
      <c r="K1" s="161"/>
    </row>
    <row r="2" ht="16.5" customHeight="1" spans="1:11">
      <c r="A2" s="3"/>
      <c r="B2" s="3"/>
      <c r="C2" s="3"/>
      <c r="D2" s="3"/>
      <c r="E2" s="3"/>
      <c r="F2" s="3"/>
      <c r="G2" s="3"/>
      <c r="H2" s="159"/>
      <c r="I2" s="23"/>
      <c r="J2" s="23"/>
      <c r="K2" s="23" t="s">
        <v>1031</v>
      </c>
    </row>
    <row r="3" ht="12.75" customHeight="1" spans="1:11">
      <c r="A3" s="4" t="s">
        <v>49</v>
      </c>
      <c r="B3" s="5"/>
      <c r="C3" s="5"/>
      <c r="D3" s="5"/>
      <c r="E3" s="5"/>
      <c r="F3" s="5"/>
      <c r="G3" s="5"/>
      <c r="H3" s="160"/>
      <c r="I3" s="24"/>
      <c r="J3" s="24"/>
      <c r="K3" s="24" t="s">
        <v>729</v>
      </c>
    </row>
    <row r="4" ht="12.75" customHeight="1" spans="1:11">
      <c r="A4" s="6" t="s">
        <v>354</v>
      </c>
      <c r="B4" s="6" t="s">
        <v>636</v>
      </c>
      <c r="C4" s="6" t="s">
        <v>637</v>
      </c>
      <c r="D4" s="6" t="s">
        <v>638</v>
      </c>
      <c r="E4" s="7" t="s">
        <v>639</v>
      </c>
      <c r="F4" s="6" t="s">
        <v>640</v>
      </c>
      <c r="G4" s="6"/>
      <c r="H4" s="7" t="s">
        <v>641</v>
      </c>
      <c r="I4" s="6" t="s">
        <v>642</v>
      </c>
      <c r="J4" s="6" t="s">
        <v>643</v>
      </c>
      <c r="K4" s="6" t="s">
        <v>644</v>
      </c>
    </row>
    <row r="5" ht="16.5" customHeight="1" spans="1:11">
      <c r="A5" s="6"/>
      <c r="B5" s="6"/>
      <c r="C5" s="6"/>
      <c r="D5" s="6"/>
      <c r="E5" s="6"/>
      <c r="F5" s="6" t="s">
        <v>645</v>
      </c>
      <c r="G5" s="6" t="s">
        <v>646</v>
      </c>
      <c r="H5" s="6"/>
      <c r="I5" s="6"/>
      <c r="J5" s="6"/>
      <c r="K5" s="6"/>
    </row>
    <row r="6" ht="24" customHeight="1" spans="1:11">
      <c r="A6" s="8" t="s">
        <v>890</v>
      </c>
      <c r="B6" s="8"/>
      <c r="C6" s="9"/>
      <c r="D6" s="9"/>
      <c r="E6" s="9"/>
      <c r="F6" s="9"/>
      <c r="G6" s="9"/>
      <c r="H6" s="17"/>
      <c r="I6" s="9"/>
      <c r="J6" s="9"/>
      <c r="K6" s="9"/>
    </row>
    <row r="7" ht="24" customHeight="1" spans="1:11">
      <c r="A7" s="11" t="s">
        <v>1032</v>
      </c>
      <c r="B7" s="12" t="s">
        <v>732</v>
      </c>
      <c r="C7" s="13" t="s">
        <v>661</v>
      </c>
      <c r="D7" s="14">
        <v>0</v>
      </c>
      <c r="E7" s="15"/>
      <c r="F7" s="16"/>
      <c r="G7" s="16"/>
      <c r="H7" s="17"/>
      <c r="I7" s="11"/>
      <c r="J7" s="11"/>
      <c r="K7" s="11"/>
    </row>
    <row r="8" ht="24" customHeight="1" spans="1:11">
      <c r="A8" s="11"/>
      <c r="B8" s="12"/>
      <c r="C8" s="13" t="s">
        <v>80</v>
      </c>
      <c r="D8" s="14">
        <v>0</v>
      </c>
      <c r="E8" s="15"/>
      <c r="F8" s="16"/>
      <c r="G8" s="16"/>
      <c r="H8" s="17"/>
      <c r="I8" s="11"/>
      <c r="J8" s="11"/>
      <c r="K8" s="11"/>
    </row>
    <row r="9" ht="24" customHeight="1" spans="1:11">
      <c r="A9" s="11"/>
      <c r="B9" s="12"/>
      <c r="C9" s="13" t="s">
        <v>733</v>
      </c>
      <c r="D9" s="14">
        <f>D8-D7</f>
        <v>0</v>
      </c>
      <c r="E9" s="15"/>
      <c r="F9" s="16"/>
      <c r="G9" s="16"/>
      <c r="H9" s="17"/>
      <c r="I9" s="11"/>
      <c r="J9" s="11"/>
      <c r="K9" s="11"/>
    </row>
    <row r="10" ht="24" customHeight="1" spans="1:11">
      <c r="A10" s="11"/>
      <c r="B10" s="12"/>
      <c r="C10" s="13" t="s">
        <v>734</v>
      </c>
      <c r="D10" s="14">
        <f>IF(D7=0,0,D8/D7-1)*100</f>
        <v>0</v>
      </c>
      <c r="E10" s="15" t="s">
        <v>653</v>
      </c>
      <c r="F10" s="18">
        <v>5</v>
      </c>
      <c r="G10" s="18">
        <v>20</v>
      </c>
      <c r="H10" s="19" t="s">
        <v>654</v>
      </c>
      <c r="I10" s="25"/>
      <c r="J10" s="25"/>
      <c r="K10" s="25"/>
    </row>
    <row r="11" ht="24" customHeight="1" spans="1:11">
      <c r="A11" s="11" t="s">
        <v>1033</v>
      </c>
      <c r="B11" s="12" t="s">
        <v>736</v>
      </c>
      <c r="C11" s="13" t="s">
        <v>661</v>
      </c>
      <c r="D11" s="14">
        <v>0</v>
      </c>
      <c r="E11" s="15"/>
      <c r="F11" s="16"/>
      <c r="G11" s="16"/>
      <c r="H11" s="17"/>
      <c r="I11" s="11"/>
      <c r="J11" s="11"/>
      <c r="K11" s="11"/>
    </row>
    <row r="12" ht="24" customHeight="1" spans="1:11">
      <c r="A12" s="11"/>
      <c r="B12" s="12"/>
      <c r="C12" s="13" t="s">
        <v>80</v>
      </c>
      <c r="D12" s="14">
        <v>0</v>
      </c>
      <c r="E12" s="15"/>
      <c r="F12" s="16"/>
      <c r="G12" s="16"/>
      <c r="H12" s="17"/>
      <c r="I12" s="11"/>
      <c r="J12" s="11"/>
      <c r="K12" s="11"/>
    </row>
    <row r="13" ht="24" customHeight="1" spans="1:11">
      <c r="A13" s="11"/>
      <c r="B13" s="12"/>
      <c r="C13" s="13" t="s">
        <v>733</v>
      </c>
      <c r="D13" s="14">
        <f>D12-D11</f>
        <v>0</v>
      </c>
      <c r="E13" s="15"/>
      <c r="F13" s="16"/>
      <c r="G13" s="16"/>
      <c r="H13" s="17"/>
      <c r="I13" s="11"/>
      <c r="J13" s="11"/>
      <c r="K13" s="11"/>
    </row>
    <row r="14" ht="24" customHeight="1" spans="1:11">
      <c r="A14" s="11"/>
      <c r="B14" s="12"/>
      <c r="C14" s="13" t="s">
        <v>734</v>
      </c>
      <c r="D14" s="14">
        <f>IF(D11=0,0,D12/D11-1)*100</f>
        <v>0</v>
      </c>
      <c r="E14" s="15" t="s">
        <v>653</v>
      </c>
      <c r="F14" s="18">
        <v>5</v>
      </c>
      <c r="G14" s="18">
        <v>20</v>
      </c>
      <c r="H14" s="19" t="s">
        <v>654</v>
      </c>
      <c r="I14" s="25"/>
      <c r="J14" s="25"/>
      <c r="K14" s="25"/>
    </row>
    <row r="15" ht="24" customHeight="1" spans="1:11">
      <c r="A15" s="11" t="s">
        <v>737</v>
      </c>
      <c r="B15" s="11" t="s">
        <v>1034</v>
      </c>
      <c r="C15" s="13" t="s">
        <v>661</v>
      </c>
      <c r="D15" s="14">
        <v>0</v>
      </c>
      <c r="E15" s="15"/>
      <c r="F15" s="16"/>
      <c r="G15" s="16"/>
      <c r="H15" s="17"/>
      <c r="I15" s="11"/>
      <c r="J15" s="11"/>
      <c r="K15" s="11"/>
    </row>
    <row r="16" ht="24" customHeight="1" spans="1:11">
      <c r="A16" s="11"/>
      <c r="B16" s="11"/>
      <c r="C16" s="13" t="s">
        <v>80</v>
      </c>
      <c r="D16" s="14">
        <v>0</v>
      </c>
      <c r="E16" s="15"/>
      <c r="F16" s="16"/>
      <c r="G16" s="16"/>
      <c r="H16" s="17"/>
      <c r="I16" s="11"/>
      <c r="J16" s="11"/>
      <c r="K16" s="11"/>
    </row>
    <row r="17" ht="24" customHeight="1" spans="1:11">
      <c r="A17" s="11"/>
      <c r="B17" s="11"/>
      <c r="C17" s="13" t="s">
        <v>733</v>
      </c>
      <c r="D17" s="14">
        <f>D16-D15</f>
        <v>0</v>
      </c>
      <c r="E17" s="15"/>
      <c r="F17" s="16"/>
      <c r="G17" s="16"/>
      <c r="H17" s="17"/>
      <c r="I17" s="11"/>
      <c r="J17" s="11"/>
      <c r="K17" s="11"/>
    </row>
    <row r="18" ht="24" customHeight="1" spans="1:11">
      <c r="A18" s="11"/>
      <c r="B18" s="11"/>
      <c r="C18" s="13" t="s">
        <v>734</v>
      </c>
      <c r="D18" s="14">
        <f>IF(D15=0,0,D16/D15-1)*100</f>
        <v>0</v>
      </c>
      <c r="E18" s="15" t="s">
        <v>653</v>
      </c>
      <c r="F18" s="18">
        <v>5</v>
      </c>
      <c r="G18" s="18">
        <v>20</v>
      </c>
      <c r="H18" s="19" t="s">
        <v>654</v>
      </c>
      <c r="I18" s="25"/>
      <c r="J18" s="25"/>
      <c r="K18" s="25"/>
    </row>
    <row r="19" ht="24" customHeight="1" spans="1:11">
      <c r="A19" s="11" t="s">
        <v>739</v>
      </c>
      <c r="B19" s="11" t="s">
        <v>1035</v>
      </c>
      <c r="C19" s="13" t="s">
        <v>661</v>
      </c>
      <c r="D19" s="14">
        <v>0</v>
      </c>
      <c r="E19" s="15"/>
      <c r="F19" s="16"/>
      <c r="G19" s="16"/>
      <c r="H19" s="17"/>
      <c r="I19" s="11"/>
      <c r="J19" s="11"/>
      <c r="K19" s="11"/>
    </row>
    <row r="20" ht="24" customHeight="1" spans="1:11">
      <c r="A20" s="11"/>
      <c r="B20" s="11"/>
      <c r="C20" s="13" t="s">
        <v>80</v>
      </c>
      <c r="D20" s="14">
        <v>0</v>
      </c>
      <c r="E20" s="15"/>
      <c r="F20" s="16"/>
      <c r="G20" s="16"/>
      <c r="H20" s="17"/>
      <c r="I20" s="11"/>
      <c r="J20" s="11"/>
      <c r="K20" s="11"/>
    </row>
    <row r="21" ht="24" customHeight="1" spans="1:11">
      <c r="A21" s="11"/>
      <c r="B21" s="11"/>
      <c r="C21" s="13" t="s">
        <v>733</v>
      </c>
      <c r="D21" s="14">
        <f>D20-D19</f>
        <v>0</v>
      </c>
      <c r="E21" s="15"/>
      <c r="F21" s="16"/>
      <c r="G21" s="16"/>
      <c r="H21" s="17"/>
      <c r="I21" s="11"/>
      <c r="J21" s="11"/>
      <c r="K21" s="11"/>
    </row>
    <row r="22" ht="24" customHeight="1" spans="1:11">
      <c r="A22" s="11"/>
      <c r="B22" s="11"/>
      <c r="C22" s="13" t="s">
        <v>734</v>
      </c>
      <c r="D22" s="14">
        <f>IF(D19=0,0,D20/D19-1)*100</f>
        <v>0</v>
      </c>
      <c r="E22" s="15" t="s">
        <v>653</v>
      </c>
      <c r="F22" s="18">
        <v>5</v>
      </c>
      <c r="G22" s="18">
        <v>20</v>
      </c>
      <c r="H22" s="19" t="s">
        <v>654</v>
      </c>
      <c r="I22" s="25"/>
      <c r="J22" s="25"/>
      <c r="K22" s="25"/>
    </row>
    <row r="23" ht="24" customHeight="1" spans="1:11">
      <c r="A23" s="11" t="s">
        <v>741</v>
      </c>
      <c r="B23" s="12" t="s">
        <v>736</v>
      </c>
      <c r="C23" s="13" t="s">
        <v>661</v>
      </c>
      <c r="D23" s="14">
        <v>0</v>
      </c>
      <c r="E23" s="15"/>
      <c r="F23" s="16"/>
      <c r="G23" s="16"/>
      <c r="H23" s="17"/>
      <c r="I23" s="11"/>
      <c r="J23" s="11"/>
      <c r="K23" s="11"/>
    </row>
    <row r="24" ht="24" customHeight="1" spans="1:11">
      <c r="A24" s="11"/>
      <c r="B24" s="12"/>
      <c r="C24" s="13" t="s">
        <v>80</v>
      </c>
      <c r="D24" s="14">
        <v>0</v>
      </c>
      <c r="E24" s="15"/>
      <c r="F24" s="16"/>
      <c r="G24" s="16"/>
      <c r="H24" s="17"/>
      <c r="I24" s="11"/>
      <c r="J24" s="11"/>
      <c r="K24" s="11"/>
    </row>
    <row r="25" ht="24" customHeight="1" spans="1:11">
      <c r="A25" s="11"/>
      <c r="B25" s="12"/>
      <c r="C25" s="13" t="s">
        <v>733</v>
      </c>
      <c r="D25" s="14">
        <f>D24-D23</f>
        <v>0</v>
      </c>
      <c r="E25" s="15"/>
      <c r="F25" s="16"/>
      <c r="G25" s="16"/>
      <c r="H25" s="17"/>
      <c r="I25" s="11"/>
      <c r="J25" s="11"/>
      <c r="K25" s="11"/>
    </row>
    <row r="26" ht="24" customHeight="1" spans="1:11">
      <c r="A26" s="11"/>
      <c r="B26" s="12"/>
      <c r="C26" s="13" t="s">
        <v>734</v>
      </c>
      <c r="D26" s="14">
        <f>IF(D23=0,0,D24/D23-1)*100</f>
        <v>0</v>
      </c>
      <c r="E26" s="15"/>
      <c r="F26" s="16"/>
      <c r="G26" s="16"/>
      <c r="H26" s="17"/>
      <c r="I26" s="11"/>
      <c r="J26" s="11"/>
      <c r="K26" s="11"/>
    </row>
    <row r="27" ht="24" customHeight="1" spans="1:11">
      <c r="A27" s="11" t="s">
        <v>745</v>
      </c>
      <c r="B27" s="12" t="s">
        <v>736</v>
      </c>
      <c r="C27" s="13" t="s">
        <v>661</v>
      </c>
      <c r="D27" s="14">
        <v>0</v>
      </c>
      <c r="E27" s="15"/>
      <c r="F27" s="16"/>
      <c r="G27" s="16"/>
      <c r="H27" s="17"/>
      <c r="I27" s="11"/>
      <c r="J27" s="11"/>
      <c r="K27" s="11"/>
    </row>
    <row r="28" ht="24" customHeight="1" spans="1:11">
      <c r="A28" s="11"/>
      <c r="B28" s="12"/>
      <c r="C28" s="13" t="s">
        <v>80</v>
      </c>
      <c r="D28" s="14">
        <v>0</v>
      </c>
      <c r="E28" s="15"/>
      <c r="F28" s="16"/>
      <c r="G28" s="16"/>
      <c r="H28" s="17"/>
      <c r="I28" s="11"/>
      <c r="J28" s="11"/>
      <c r="K28" s="11"/>
    </row>
    <row r="29" ht="24" customHeight="1" spans="1:11">
      <c r="A29" s="11"/>
      <c r="B29" s="12"/>
      <c r="C29" s="13" t="s">
        <v>733</v>
      </c>
      <c r="D29" s="14">
        <f>D28-D27</f>
        <v>0</v>
      </c>
      <c r="E29" s="15"/>
      <c r="F29" s="16"/>
      <c r="G29" s="16"/>
      <c r="H29" s="17"/>
      <c r="I29" s="11"/>
      <c r="J29" s="11"/>
      <c r="K29" s="11"/>
    </row>
    <row r="30" ht="24" customHeight="1" spans="1:11">
      <c r="A30" s="11"/>
      <c r="B30" s="12"/>
      <c r="C30" s="13" t="s">
        <v>734</v>
      </c>
      <c r="D30" s="14">
        <f>IF(D27=0,0,D28/D27-1)*100</f>
        <v>0</v>
      </c>
      <c r="E30" s="15"/>
      <c r="F30" s="16"/>
      <c r="G30" s="16"/>
      <c r="H30" s="17"/>
      <c r="I30" s="11"/>
      <c r="J30" s="11"/>
      <c r="K30" s="11"/>
    </row>
    <row r="31" ht="24" customHeight="1" spans="1:11">
      <c r="A31" s="11" t="s">
        <v>761</v>
      </c>
      <c r="B31" s="12" t="s">
        <v>736</v>
      </c>
      <c r="C31" s="13" t="s">
        <v>661</v>
      </c>
      <c r="D31" s="14">
        <v>0</v>
      </c>
      <c r="E31" s="15"/>
      <c r="F31" s="16"/>
      <c r="G31" s="16"/>
      <c r="H31" s="17"/>
      <c r="I31" s="11"/>
      <c r="J31" s="11"/>
      <c r="K31" s="11"/>
    </row>
    <row r="32" ht="24" customHeight="1" spans="1:11">
      <c r="A32" s="11"/>
      <c r="B32" s="12"/>
      <c r="C32" s="13" t="s">
        <v>80</v>
      </c>
      <c r="D32" s="14">
        <v>0</v>
      </c>
      <c r="E32" s="15"/>
      <c r="F32" s="16"/>
      <c r="G32" s="16"/>
      <c r="H32" s="17"/>
      <c r="I32" s="11"/>
      <c r="J32" s="11"/>
      <c r="K32" s="11"/>
    </row>
    <row r="33" ht="24" customHeight="1" spans="1:11">
      <c r="A33" s="11"/>
      <c r="B33" s="12"/>
      <c r="C33" s="13" t="s">
        <v>733</v>
      </c>
      <c r="D33" s="14">
        <f>D32-D31</f>
        <v>0</v>
      </c>
      <c r="E33" s="15"/>
      <c r="F33" s="16"/>
      <c r="G33" s="16"/>
      <c r="H33" s="17"/>
      <c r="I33" s="11"/>
      <c r="J33" s="11"/>
      <c r="K33" s="11"/>
    </row>
    <row r="34" ht="24" customHeight="1" spans="1:11">
      <c r="A34" s="11"/>
      <c r="B34" s="12"/>
      <c r="C34" s="13" t="s">
        <v>734</v>
      </c>
      <c r="D34" s="14">
        <f>IF(D31=0,0,D32/D31-1)*100</f>
        <v>0</v>
      </c>
      <c r="E34" s="15"/>
      <c r="F34" s="16"/>
      <c r="G34" s="16"/>
      <c r="H34" s="17"/>
      <c r="I34" s="11"/>
      <c r="J34" s="11"/>
      <c r="K34" s="11"/>
    </row>
    <row r="35" ht="24" customHeight="1" spans="1:11">
      <c r="A35" s="11" t="s">
        <v>1036</v>
      </c>
      <c r="B35" s="12" t="s">
        <v>736</v>
      </c>
      <c r="C35" s="13" t="s">
        <v>661</v>
      </c>
      <c r="D35" s="14">
        <v>0</v>
      </c>
      <c r="E35" s="15"/>
      <c r="F35" s="16"/>
      <c r="G35" s="16"/>
      <c r="H35" s="17"/>
      <c r="I35" s="11"/>
      <c r="J35" s="11"/>
      <c r="K35" s="11"/>
    </row>
    <row r="36" ht="24" customHeight="1" spans="1:11">
      <c r="A36" s="11"/>
      <c r="B36" s="12"/>
      <c r="C36" s="13" t="s">
        <v>80</v>
      </c>
      <c r="D36" s="14">
        <v>0</v>
      </c>
      <c r="E36" s="15"/>
      <c r="F36" s="16"/>
      <c r="G36" s="16"/>
      <c r="H36" s="17"/>
      <c r="I36" s="11"/>
      <c r="J36" s="11"/>
      <c r="K36" s="11"/>
    </row>
    <row r="37" ht="24" customHeight="1" spans="1:11">
      <c r="A37" s="11"/>
      <c r="B37" s="12"/>
      <c r="C37" s="13" t="s">
        <v>733</v>
      </c>
      <c r="D37" s="14">
        <f>D36-D35</f>
        <v>0</v>
      </c>
      <c r="E37" s="15"/>
      <c r="F37" s="16"/>
      <c r="G37" s="16"/>
      <c r="H37" s="17"/>
      <c r="I37" s="11"/>
      <c r="J37" s="11"/>
      <c r="K37" s="11"/>
    </row>
    <row r="38" ht="24" customHeight="1" spans="1:11">
      <c r="A38" s="11"/>
      <c r="B38" s="12"/>
      <c r="C38" s="13" t="s">
        <v>734</v>
      </c>
      <c r="D38" s="14">
        <f>IF(D35=0,0,D36/D35-1)*100</f>
        <v>0</v>
      </c>
      <c r="E38" s="15"/>
      <c r="F38" s="16"/>
      <c r="G38" s="16"/>
      <c r="H38" s="17"/>
      <c r="I38" s="11"/>
      <c r="J38" s="11"/>
      <c r="K38" s="11"/>
    </row>
    <row r="39" ht="24" customHeight="1" spans="1:11">
      <c r="A39" s="11" t="s">
        <v>1037</v>
      </c>
      <c r="B39" s="12" t="s">
        <v>1038</v>
      </c>
      <c r="C39" s="13" t="s">
        <v>661</v>
      </c>
      <c r="D39" s="14">
        <f>D31-D35</f>
        <v>0</v>
      </c>
      <c r="E39" s="15" t="s">
        <v>653</v>
      </c>
      <c r="F39" s="18">
        <v>0</v>
      </c>
      <c r="G39" s="18">
        <v>0</v>
      </c>
      <c r="H39" s="19" t="s">
        <v>654</v>
      </c>
      <c r="I39" s="25"/>
      <c r="J39" s="25"/>
      <c r="K39" s="25"/>
    </row>
    <row r="40" ht="24" customHeight="1" spans="1:11">
      <c r="A40" s="11"/>
      <c r="B40" s="12"/>
      <c r="C40" s="13" t="s">
        <v>80</v>
      </c>
      <c r="D40" s="14">
        <f>D32-D36</f>
        <v>0</v>
      </c>
      <c r="E40" s="15" t="s">
        <v>653</v>
      </c>
      <c r="F40" s="18">
        <v>0</v>
      </c>
      <c r="G40" s="18">
        <v>0</v>
      </c>
      <c r="H40" s="19" t="s">
        <v>654</v>
      </c>
      <c r="I40" s="25"/>
      <c r="J40" s="25"/>
      <c r="K40" s="25"/>
    </row>
    <row r="41" ht="24" customHeight="1" spans="1:11">
      <c r="A41" s="11"/>
      <c r="B41" s="12"/>
      <c r="C41" s="13" t="s">
        <v>733</v>
      </c>
      <c r="D41" s="14">
        <f>D40-D39</f>
        <v>0</v>
      </c>
      <c r="E41" s="15"/>
      <c r="F41" s="16"/>
      <c r="G41" s="16"/>
      <c r="H41" s="17"/>
      <c r="I41" s="11"/>
      <c r="J41" s="11"/>
      <c r="K41" s="11"/>
    </row>
    <row r="42" ht="24" customHeight="1" spans="1:11">
      <c r="A42" s="11"/>
      <c r="B42" s="12"/>
      <c r="C42" s="13" t="s">
        <v>734</v>
      </c>
      <c r="D42" s="14">
        <f>IF(D40=0,0,D40/D39-1)*100</f>
        <v>0</v>
      </c>
      <c r="E42" s="15"/>
      <c r="F42" s="16"/>
      <c r="G42" s="16"/>
      <c r="H42" s="17"/>
      <c r="I42" s="11"/>
      <c r="J42" s="11"/>
      <c r="K42" s="11"/>
    </row>
    <row r="43" ht="24" customHeight="1" spans="1:11">
      <c r="A43" s="11" t="s">
        <v>1039</v>
      </c>
      <c r="B43" s="12" t="s">
        <v>903</v>
      </c>
      <c r="C43" s="13" t="s">
        <v>766</v>
      </c>
      <c r="D43" s="14">
        <v>0</v>
      </c>
      <c r="E43" s="15"/>
      <c r="F43" s="18"/>
      <c r="G43" s="18"/>
      <c r="H43" s="17"/>
      <c r="I43" s="11"/>
      <c r="J43" s="11"/>
      <c r="K43" s="11"/>
    </row>
    <row r="44" ht="24" customHeight="1" spans="1:11">
      <c r="A44" s="11"/>
      <c r="B44" s="12"/>
      <c r="C44" s="13" t="s">
        <v>767</v>
      </c>
      <c r="D44" s="14">
        <v>0</v>
      </c>
      <c r="E44" s="15"/>
      <c r="F44" s="18"/>
      <c r="G44" s="18"/>
      <c r="H44" s="17"/>
      <c r="I44" s="11"/>
      <c r="J44" s="11"/>
      <c r="K44" s="11"/>
    </row>
    <row r="45" ht="24" customHeight="1" spans="1:11">
      <c r="A45" s="11"/>
      <c r="B45" s="12"/>
      <c r="C45" s="13" t="s">
        <v>652</v>
      </c>
      <c r="D45" s="14">
        <f>D44-D43</f>
        <v>0</v>
      </c>
      <c r="E45" s="15" t="s">
        <v>653</v>
      </c>
      <c r="F45" s="18">
        <v>0</v>
      </c>
      <c r="G45" s="18">
        <v>0</v>
      </c>
      <c r="H45" s="19" t="s">
        <v>654</v>
      </c>
      <c r="I45" s="25"/>
      <c r="J45" s="25"/>
      <c r="K45" s="25"/>
    </row>
    <row r="46" ht="24" customHeight="1" spans="1:11">
      <c r="A46" s="11"/>
      <c r="B46" s="12"/>
      <c r="C46" s="13" t="s">
        <v>768</v>
      </c>
      <c r="D46" s="20">
        <v>0</v>
      </c>
      <c r="E46" s="15"/>
      <c r="F46" s="16"/>
      <c r="G46" s="16"/>
      <c r="H46" s="17"/>
      <c r="I46" s="11"/>
      <c r="J46" s="11"/>
      <c r="K46" s="11"/>
    </row>
    <row r="47" ht="24" customHeight="1" spans="1:11">
      <c r="A47" s="11"/>
      <c r="B47" s="12"/>
      <c r="C47" s="13" t="s">
        <v>769</v>
      </c>
      <c r="D47" s="14">
        <v>0</v>
      </c>
      <c r="E47" s="15"/>
      <c r="F47" s="18"/>
      <c r="G47" s="18"/>
      <c r="H47" s="17"/>
      <c r="I47" s="11"/>
      <c r="J47" s="11"/>
      <c r="K47" s="11"/>
    </row>
    <row r="48" ht="24" customHeight="1" spans="1:11">
      <c r="A48" s="11"/>
      <c r="B48" s="12"/>
      <c r="C48" s="13" t="s">
        <v>652</v>
      </c>
      <c r="D48" s="14">
        <f>D47-D46</f>
        <v>0</v>
      </c>
      <c r="E48" s="15" t="s">
        <v>653</v>
      </c>
      <c r="F48" s="18">
        <v>0</v>
      </c>
      <c r="G48" s="18">
        <v>0</v>
      </c>
      <c r="H48" s="19" t="s">
        <v>654</v>
      </c>
      <c r="I48" s="25"/>
      <c r="J48" s="25"/>
      <c r="K48" s="25"/>
    </row>
    <row r="49" ht="24" customHeight="1" spans="1:11">
      <c r="A49" s="11" t="s">
        <v>904</v>
      </c>
      <c r="B49" s="12" t="s">
        <v>736</v>
      </c>
      <c r="C49" s="13" t="s">
        <v>661</v>
      </c>
      <c r="D49" s="14">
        <v>0</v>
      </c>
      <c r="E49" s="15"/>
      <c r="F49" s="16"/>
      <c r="G49" s="16"/>
      <c r="H49" s="17"/>
      <c r="I49" s="11"/>
      <c r="J49" s="11"/>
      <c r="K49" s="11"/>
    </row>
    <row r="50" ht="24" customHeight="1" spans="1:11">
      <c r="A50" s="11"/>
      <c r="B50" s="12"/>
      <c r="C50" s="13" t="s">
        <v>80</v>
      </c>
      <c r="D50" s="14">
        <v>0</v>
      </c>
      <c r="E50" s="15"/>
      <c r="F50" s="16"/>
      <c r="G50" s="16"/>
      <c r="H50" s="17"/>
      <c r="I50" s="11"/>
      <c r="J50" s="11"/>
      <c r="K50" s="11"/>
    </row>
    <row r="51" ht="24" customHeight="1" spans="1:11">
      <c r="A51" s="11"/>
      <c r="B51" s="12"/>
      <c r="C51" s="13" t="s">
        <v>733</v>
      </c>
      <c r="D51" s="14">
        <f>D50-D49</f>
        <v>0</v>
      </c>
      <c r="E51" s="15"/>
      <c r="F51" s="16"/>
      <c r="G51" s="16"/>
      <c r="H51" s="17"/>
      <c r="I51" s="11"/>
      <c r="J51" s="11"/>
      <c r="K51" s="11"/>
    </row>
    <row r="52" ht="24" customHeight="1" spans="1:11">
      <c r="A52" s="11"/>
      <c r="B52" s="12"/>
      <c r="C52" s="13" t="s">
        <v>734</v>
      </c>
      <c r="D52" s="14">
        <f>IF(D49=0,0,D50/D49-1)*100</f>
        <v>0</v>
      </c>
      <c r="E52" s="15"/>
      <c r="F52" s="16"/>
      <c r="G52" s="16"/>
      <c r="H52" s="17"/>
      <c r="I52" s="11"/>
      <c r="J52" s="11"/>
      <c r="K52" s="11"/>
    </row>
    <row r="53" ht="24" customHeight="1" spans="1:11">
      <c r="A53" s="11" t="s">
        <v>972</v>
      </c>
      <c r="B53" s="11" t="s">
        <v>775</v>
      </c>
      <c r="C53" s="13" t="s">
        <v>661</v>
      </c>
      <c r="D53" s="14">
        <v>0</v>
      </c>
      <c r="E53" s="15" t="s">
        <v>653</v>
      </c>
      <c r="F53" s="18">
        <v>0.35</v>
      </c>
      <c r="G53" s="18">
        <v>4</v>
      </c>
      <c r="H53" s="19" t="s">
        <v>654</v>
      </c>
      <c r="I53" s="25"/>
      <c r="J53" s="25"/>
      <c r="K53" s="25"/>
    </row>
    <row r="54" ht="24" customHeight="1" spans="1:11">
      <c r="A54" s="11"/>
      <c r="B54" s="11"/>
      <c r="C54" s="13" t="s">
        <v>80</v>
      </c>
      <c r="D54" s="14">
        <v>0</v>
      </c>
      <c r="E54" s="15" t="s">
        <v>653</v>
      </c>
      <c r="F54" s="18">
        <v>0.35</v>
      </c>
      <c r="G54" s="18">
        <v>4</v>
      </c>
      <c r="H54" s="19" t="s">
        <v>654</v>
      </c>
      <c r="I54" s="25"/>
      <c r="J54" s="25"/>
      <c r="K54" s="25"/>
    </row>
    <row r="55" ht="24" customHeight="1" spans="1:11">
      <c r="A55" s="11"/>
      <c r="B55" s="11"/>
      <c r="C55" s="13" t="s">
        <v>733</v>
      </c>
      <c r="D55" s="14">
        <f>D54-D53</f>
        <v>0</v>
      </c>
      <c r="E55" s="15"/>
      <c r="F55" s="16"/>
      <c r="G55" s="16"/>
      <c r="H55" s="17"/>
      <c r="I55" s="11"/>
      <c r="J55" s="11"/>
      <c r="K55" s="11"/>
    </row>
    <row r="56" ht="24" customHeight="1" spans="1:11">
      <c r="A56" s="11" t="s">
        <v>974</v>
      </c>
      <c r="B56" s="12" t="s">
        <v>736</v>
      </c>
      <c r="C56" s="13" t="s">
        <v>661</v>
      </c>
      <c r="D56" s="14">
        <v>0</v>
      </c>
      <c r="E56" s="15"/>
      <c r="F56" s="22"/>
      <c r="G56" s="22"/>
      <c r="H56" s="17"/>
      <c r="I56" s="11"/>
      <c r="J56" s="11"/>
      <c r="K56" s="11"/>
    </row>
    <row r="57" ht="24" customHeight="1" spans="1:11">
      <c r="A57" s="11"/>
      <c r="B57" s="12"/>
      <c r="C57" s="13" t="s">
        <v>80</v>
      </c>
      <c r="D57" s="14">
        <v>0</v>
      </c>
      <c r="E57" s="15"/>
      <c r="F57" s="16"/>
      <c r="G57" s="16"/>
      <c r="H57" s="17"/>
      <c r="I57" s="11"/>
      <c r="J57" s="11"/>
      <c r="K57" s="11"/>
    </row>
    <row r="58" ht="24" customHeight="1" spans="1:11">
      <c r="A58" s="11"/>
      <c r="B58" s="12"/>
      <c r="C58" s="13" t="s">
        <v>733</v>
      </c>
      <c r="D58" s="14">
        <f>D57-D56</f>
        <v>0</v>
      </c>
      <c r="E58" s="15"/>
      <c r="F58" s="16"/>
      <c r="G58" s="16"/>
      <c r="H58" s="17"/>
      <c r="I58" s="11"/>
      <c r="J58" s="11"/>
      <c r="K58" s="11"/>
    </row>
    <row r="59" ht="24" customHeight="1" spans="1:11">
      <c r="A59" s="11"/>
      <c r="B59" s="12"/>
      <c r="C59" s="13" t="s">
        <v>734</v>
      </c>
      <c r="D59" s="14">
        <f>IF(D56=0,0,D57/D56-1)*100</f>
        <v>0</v>
      </c>
      <c r="E59" s="15" t="s">
        <v>653</v>
      </c>
      <c r="F59" s="18">
        <v>-30</v>
      </c>
      <c r="G59" s="18">
        <v>30</v>
      </c>
      <c r="H59" s="19" t="s">
        <v>654</v>
      </c>
      <c r="I59" s="25"/>
      <c r="J59" s="25"/>
      <c r="K59" s="25"/>
    </row>
    <row r="60" ht="24" customHeight="1" spans="1:11">
      <c r="A60" s="11" t="s">
        <v>975</v>
      </c>
      <c r="B60" s="11" t="s">
        <v>777</v>
      </c>
      <c r="C60" s="13" t="s">
        <v>661</v>
      </c>
      <c r="D60" s="14">
        <v>0</v>
      </c>
      <c r="E60" s="15" t="s">
        <v>653</v>
      </c>
      <c r="F60" s="18">
        <v>0</v>
      </c>
      <c r="G60" s="18">
        <v>0</v>
      </c>
      <c r="H60" s="19" t="s">
        <v>654</v>
      </c>
      <c r="I60" s="25"/>
      <c r="J60" s="25"/>
      <c r="K60" s="25"/>
    </row>
    <row r="61" ht="24" customHeight="1" spans="1:11">
      <c r="A61" s="11"/>
      <c r="B61" s="11"/>
      <c r="C61" s="13" t="s">
        <v>80</v>
      </c>
      <c r="D61" s="14">
        <v>0</v>
      </c>
      <c r="E61" s="15" t="s">
        <v>653</v>
      </c>
      <c r="F61" s="18">
        <v>0</v>
      </c>
      <c r="G61" s="18">
        <v>0</v>
      </c>
      <c r="H61" s="19" t="s">
        <v>654</v>
      </c>
      <c r="I61" s="25"/>
      <c r="J61" s="25"/>
      <c r="K61" s="25"/>
    </row>
    <row r="62" ht="24" customHeight="1" spans="1:11">
      <c r="A62" s="11"/>
      <c r="B62" s="11"/>
      <c r="C62" s="13" t="s">
        <v>733</v>
      </c>
      <c r="D62" s="14">
        <f>D61-D60</f>
        <v>0</v>
      </c>
      <c r="E62" s="15"/>
      <c r="F62" s="16"/>
      <c r="G62" s="16"/>
      <c r="H62" s="17"/>
      <c r="I62" s="11"/>
      <c r="J62" s="11"/>
      <c r="K62" s="11"/>
    </row>
    <row r="63" ht="24" customHeight="1" spans="1:11">
      <c r="A63" s="11"/>
      <c r="B63" s="11"/>
      <c r="C63" s="13" t="s">
        <v>734</v>
      </c>
      <c r="D63" s="14">
        <f>IF(D60=0,0,D61/D60-1)*100</f>
        <v>0</v>
      </c>
      <c r="E63" s="15"/>
      <c r="F63" s="22"/>
      <c r="G63" s="22"/>
      <c r="H63" s="17"/>
      <c r="I63" s="11"/>
      <c r="J63" s="11"/>
      <c r="K63" s="11"/>
    </row>
    <row r="64" ht="24" customHeight="1" spans="1:11">
      <c r="A64" s="11" t="s">
        <v>976</v>
      </c>
      <c r="B64" s="11" t="s">
        <v>779</v>
      </c>
      <c r="C64" s="13" t="s">
        <v>661</v>
      </c>
      <c r="D64" s="14">
        <v>0</v>
      </c>
      <c r="E64" s="15" t="s">
        <v>653</v>
      </c>
      <c r="F64" s="18">
        <v>0</v>
      </c>
      <c r="G64" s="18">
        <v>0</v>
      </c>
      <c r="H64" s="19" t="s">
        <v>654</v>
      </c>
      <c r="I64" s="25"/>
      <c r="J64" s="25"/>
      <c r="K64" s="25"/>
    </row>
    <row r="65" ht="24" customHeight="1" spans="1:11">
      <c r="A65" s="11"/>
      <c r="B65" s="11"/>
      <c r="C65" s="13" t="s">
        <v>80</v>
      </c>
      <c r="D65" s="14">
        <v>0</v>
      </c>
      <c r="E65" s="15" t="s">
        <v>653</v>
      </c>
      <c r="F65" s="18">
        <v>0</v>
      </c>
      <c r="G65" s="18">
        <v>0</v>
      </c>
      <c r="H65" s="19" t="s">
        <v>654</v>
      </c>
      <c r="I65" s="25"/>
      <c r="J65" s="25"/>
      <c r="K65" s="25"/>
    </row>
    <row r="66" ht="24" customHeight="1" spans="1:11">
      <c r="A66" s="8" t="s">
        <v>907</v>
      </c>
      <c r="B66" s="8"/>
      <c r="C66" s="9"/>
      <c r="D66" s="9"/>
      <c r="E66" s="9"/>
      <c r="F66" s="9"/>
      <c r="G66" s="9"/>
      <c r="H66" s="17"/>
      <c r="I66" s="9"/>
      <c r="J66" s="9"/>
      <c r="K66" s="9"/>
    </row>
    <row r="67" ht="24" customHeight="1" spans="1:11">
      <c r="A67" s="11" t="s">
        <v>977</v>
      </c>
      <c r="B67" s="12" t="s">
        <v>732</v>
      </c>
      <c r="C67" s="13" t="s">
        <v>661</v>
      </c>
      <c r="D67" s="14">
        <v>0</v>
      </c>
      <c r="E67" s="15"/>
      <c r="F67" s="16"/>
      <c r="G67" s="16"/>
      <c r="H67" s="17"/>
      <c r="I67" s="11"/>
      <c r="J67" s="11"/>
      <c r="K67" s="11"/>
    </row>
    <row r="68" ht="24" customHeight="1" spans="1:11">
      <c r="A68" s="11"/>
      <c r="B68" s="12"/>
      <c r="C68" s="13" t="s">
        <v>80</v>
      </c>
      <c r="D68" s="14">
        <v>0</v>
      </c>
      <c r="E68" s="15"/>
      <c r="F68" s="16"/>
      <c r="G68" s="16"/>
      <c r="H68" s="17"/>
      <c r="I68" s="11"/>
      <c r="J68" s="11"/>
      <c r="K68" s="11"/>
    </row>
    <row r="69" ht="24" customHeight="1" spans="1:11">
      <c r="A69" s="11"/>
      <c r="B69" s="12"/>
      <c r="C69" s="13" t="s">
        <v>733</v>
      </c>
      <c r="D69" s="14">
        <f>D68-D67</f>
        <v>0</v>
      </c>
      <c r="E69" s="15"/>
      <c r="F69" s="16"/>
      <c r="G69" s="16"/>
      <c r="H69" s="17"/>
      <c r="I69" s="11"/>
      <c r="J69" s="11"/>
      <c r="K69" s="11"/>
    </row>
    <row r="70" ht="24" customHeight="1" spans="1:11">
      <c r="A70" s="11"/>
      <c r="B70" s="12"/>
      <c r="C70" s="13" t="s">
        <v>734</v>
      </c>
      <c r="D70" s="14">
        <f>IF(D67=0,0,D68/D67-1)*100</f>
        <v>0</v>
      </c>
      <c r="E70" s="15" t="s">
        <v>653</v>
      </c>
      <c r="F70" s="18">
        <v>0</v>
      </c>
      <c r="G70" s="18">
        <v>20</v>
      </c>
      <c r="H70" s="19" t="s">
        <v>654</v>
      </c>
      <c r="I70" s="25"/>
      <c r="J70" s="25"/>
      <c r="K70" s="25"/>
    </row>
    <row r="71" ht="24" customHeight="1" spans="1:11">
      <c r="A71" s="11" t="s">
        <v>1040</v>
      </c>
      <c r="B71" s="12" t="s">
        <v>736</v>
      </c>
      <c r="C71" s="13" t="s">
        <v>661</v>
      </c>
      <c r="D71" s="14">
        <v>0</v>
      </c>
      <c r="E71" s="15"/>
      <c r="F71" s="16"/>
      <c r="G71" s="16"/>
      <c r="H71" s="17"/>
      <c r="I71" s="11"/>
      <c r="J71" s="11"/>
      <c r="K71" s="11"/>
    </row>
    <row r="72" ht="24" customHeight="1" spans="1:11">
      <c r="A72" s="11"/>
      <c r="B72" s="12"/>
      <c r="C72" s="13" t="s">
        <v>80</v>
      </c>
      <c r="D72" s="14">
        <v>0</v>
      </c>
      <c r="E72" s="15"/>
      <c r="F72" s="16"/>
      <c r="G72" s="16"/>
      <c r="H72" s="17"/>
      <c r="I72" s="11"/>
      <c r="J72" s="11"/>
      <c r="K72" s="11"/>
    </row>
    <row r="73" ht="24" customHeight="1" spans="1:11">
      <c r="A73" s="11"/>
      <c r="B73" s="12"/>
      <c r="C73" s="13" t="s">
        <v>733</v>
      </c>
      <c r="D73" s="14">
        <f>D72-D71</f>
        <v>0</v>
      </c>
      <c r="E73" s="15"/>
      <c r="F73" s="16"/>
      <c r="G73" s="16"/>
      <c r="H73" s="17"/>
      <c r="I73" s="11"/>
      <c r="J73" s="11"/>
      <c r="K73" s="11"/>
    </row>
    <row r="74" ht="24" customHeight="1" spans="1:11">
      <c r="A74" s="11"/>
      <c r="B74" s="12"/>
      <c r="C74" s="13" t="s">
        <v>734</v>
      </c>
      <c r="D74" s="14">
        <f>IF(D71=0,0,D72/D71-1)*100</f>
        <v>0</v>
      </c>
      <c r="E74" s="15" t="s">
        <v>653</v>
      </c>
      <c r="F74" s="18">
        <v>0</v>
      </c>
      <c r="G74" s="18">
        <v>20</v>
      </c>
      <c r="H74" s="19" t="s">
        <v>654</v>
      </c>
      <c r="I74" s="25"/>
      <c r="J74" s="25"/>
      <c r="K74" s="25"/>
    </row>
    <row r="75" ht="24" customHeight="1" spans="1:11">
      <c r="A75" s="11" t="s">
        <v>1041</v>
      </c>
      <c r="B75" s="11" t="s">
        <v>1042</v>
      </c>
      <c r="C75" s="13" t="s">
        <v>661</v>
      </c>
      <c r="D75" s="14">
        <v>0</v>
      </c>
      <c r="E75" s="15"/>
      <c r="F75" s="16"/>
      <c r="G75" s="16"/>
      <c r="H75" s="17"/>
      <c r="I75" s="11"/>
      <c r="J75" s="11"/>
      <c r="K75" s="11"/>
    </row>
    <row r="76" ht="24" customHeight="1" spans="1:11">
      <c r="A76" s="11"/>
      <c r="B76" s="11"/>
      <c r="C76" s="13" t="s">
        <v>80</v>
      </c>
      <c r="D76" s="14">
        <v>0</v>
      </c>
      <c r="E76" s="15"/>
      <c r="F76" s="16"/>
      <c r="G76" s="16"/>
      <c r="H76" s="17"/>
      <c r="I76" s="11"/>
      <c r="J76" s="11"/>
      <c r="K76" s="11"/>
    </row>
    <row r="77" ht="24" customHeight="1" spans="1:11">
      <c r="A77" s="11"/>
      <c r="B77" s="11"/>
      <c r="C77" s="13" t="s">
        <v>733</v>
      </c>
      <c r="D77" s="14">
        <f>D76-D75</f>
        <v>0</v>
      </c>
      <c r="E77" s="15"/>
      <c r="F77" s="16"/>
      <c r="G77" s="16"/>
      <c r="H77" s="17"/>
      <c r="I77" s="11"/>
      <c r="J77" s="11"/>
      <c r="K77" s="11"/>
    </row>
    <row r="78" ht="24" customHeight="1" spans="1:11">
      <c r="A78" s="11"/>
      <c r="B78" s="11"/>
      <c r="C78" s="13" t="s">
        <v>734</v>
      </c>
      <c r="D78" s="14">
        <f>IF(D75=0,0,D76/D75-1)*100</f>
        <v>0</v>
      </c>
      <c r="E78" s="15" t="s">
        <v>653</v>
      </c>
      <c r="F78" s="18">
        <v>0</v>
      </c>
      <c r="G78" s="18">
        <v>15</v>
      </c>
      <c r="H78" s="19" t="s">
        <v>654</v>
      </c>
      <c r="I78" s="25"/>
      <c r="J78" s="25"/>
      <c r="K78" s="25"/>
    </row>
    <row r="79" ht="24" customHeight="1" spans="1:11">
      <c r="A79" s="11" t="s">
        <v>1043</v>
      </c>
      <c r="B79" s="12"/>
      <c r="C79" s="13" t="s">
        <v>661</v>
      </c>
      <c r="D79" s="14">
        <v>0</v>
      </c>
      <c r="E79" s="15"/>
      <c r="F79" s="16"/>
      <c r="G79" s="16"/>
      <c r="H79" s="17"/>
      <c r="I79" s="11"/>
      <c r="J79" s="11"/>
      <c r="K79" s="11"/>
    </row>
    <row r="80" ht="24" customHeight="1" spans="1:11">
      <c r="A80" s="11"/>
      <c r="B80" s="12"/>
      <c r="C80" s="13" t="s">
        <v>80</v>
      </c>
      <c r="D80" s="14">
        <v>0</v>
      </c>
      <c r="E80" s="15"/>
      <c r="F80" s="16"/>
      <c r="G80" s="16"/>
      <c r="H80" s="17"/>
      <c r="I80" s="11"/>
      <c r="J80" s="11"/>
      <c r="K80" s="11"/>
    </row>
    <row r="81" ht="24" customHeight="1" spans="1:11">
      <c r="A81" s="11"/>
      <c r="B81" s="12"/>
      <c r="C81" s="13" t="s">
        <v>733</v>
      </c>
      <c r="D81" s="14">
        <f>D80-D79</f>
        <v>0</v>
      </c>
      <c r="E81" s="15"/>
      <c r="F81" s="16"/>
      <c r="G81" s="16"/>
      <c r="H81" s="17"/>
      <c r="I81" s="11"/>
      <c r="J81" s="11"/>
      <c r="K81" s="11"/>
    </row>
    <row r="82" ht="24" customHeight="1" spans="1:11">
      <c r="A82" s="11"/>
      <c r="B82" s="12"/>
      <c r="C82" s="13" t="s">
        <v>734</v>
      </c>
      <c r="D82" s="14">
        <f>IF(D79=0,0,D80/D79-1)*100</f>
        <v>0</v>
      </c>
      <c r="E82" s="15" t="s">
        <v>653</v>
      </c>
      <c r="F82" s="18">
        <v>0</v>
      </c>
      <c r="G82" s="18">
        <v>15</v>
      </c>
      <c r="H82" s="19" t="s">
        <v>654</v>
      </c>
      <c r="I82" s="25"/>
      <c r="J82" s="25"/>
      <c r="K82" s="25"/>
    </row>
    <row r="83" ht="24" customHeight="1" spans="1:11">
      <c r="A83" s="11" t="s">
        <v>1044</v>
      </c>
      <c r="B83" s="11" t="s">
        <v>1045</v>
      </c>
      <c r="C83" s="13" t="s">
        <v>661</v>
      </c>
      <c r="D83" s="14">
        <v>0</v>
      </c>
      <c r="E83" s="15" t="s">
        <v>653</v>
      </c>
      <c r="F83" s="18">
        <v>2000</v>
      </c>
      <c r="G83" s="18">
        <v>20000</v>
      </c>
      <c r="H83" s="19" t="s">
        <v>654</v>
      </c>
      <c r="I83" s="25"/>
      <c r="J83" s="25"/>
      <c r="K83" s="25"/>
    </row>
    <row r="84" ht="24" customHeight="1" spans="1:11">
      <c r="A84" s="11"/>
      <c r="B84" s="11"/>
      <c r="C84" s="13" t="s">
        <v>80</v>
      </c>
      <c r="D84" s="14">
        <v>0</v>
      </c>
      <c r="E84" s="15" t="s">
        <v>653</v>
      </c>
      <c r="F84" s="18">
        <v>2000</v>
      </c>
      <c r="G84" s="18">
        <v>20000</v>
      </c>
      <c r="H84" s="19" t="s">
        <v>654</v>
      </c>
      <c r="I84" s="25"/>
      <c r="J84" s="25"/>
      <c r="K84" s="25"/>
    </row>
    <row r="85" ht="24" customHeight="1" spans="1:11">
      <c r="A85" s="11"/>
      <c r="B85" s="11"/>
      <c r="C85" s="13" t="s">
        <v>733</v>
      </c>
      <c r="D85" s="14">
        <f>D84-D83</f>
        <v>0</v>
      </c>
      <c r="E85" s="15"/>
      <c r="F85" s="16"/>
      <c r="G85" s="16"/>
      <c r="H85" s="17"/>
      <c r="I85" s="11"/>
      <c r="J85" s="11"/>
      <c r="K85" s="11"/>
    </row>
    <row r="86" ht="24" customHeight="1" spans="1:11">
      <c r="A86" s="11"/>
      <c r="B86" s="11"/>
      <c r="C86" s="13" t="s">
        <v>734</v>
      </c>
      <c r="D86" s="14">
        <f>IF(D83=0,0,D84/D83-1)*100</f>
        <v>0</v>
      </c>
      <c r="E86" s="15" t="s">
        <v>653</v>
      </c>
      <c r="F86" s="18">
        <v>0</v>
      </c>
      <c r="G86" s="18">
        <v>15</v>
      </c>
      <c r="H86" s="19" t="s">
        <v>654</v>
      </c>
      <c r="I86" s="25"/>
      <c r="J86" s="25"/>
      <c r="K86" s="25"/>
    </row>
    <row r="87" ht="24" customHeight="1" spans="1:11">
      <c r="A87" s="11" t="s">
        <v>1046</v>
      </c>
      <c r="B87" s="12"/>
      <c r="C87" s="13" t="s">
        <v>661</v>
      </c>
      <c r="D87" s="14">
        <v>0</v>
      </c>
      <c r="E87" s="15"/>
      <c r="F87" s="16"/>
      <c r="G87" s="16"/>
      <c r="H87" s="17"/>
      <c r="I87" s="11"/>
      <c r="J87" s="11"/>
      <c r="K87" s="11"/>
    </row>
    <row r="88" ht="24" customHeight="1" spans="1:11">
      <c r="A88" s="11"/>
      <c r="B88" s="12"/>
      <c r="C88" s="13" t="s">
        <v>80</v>
      </c>
      <c r="D88" s="14">
        <v>0</v>
      </c>
      <c r="E88" s="15"/>
      <c r="F88" s="16"/>
      <c r="G88" s="16"/>
      <c r="H88" s="17"/>
      <c r="I88" s="11"/>
      <c r="J88" s="11"/>
      <c r="K88" s="11"/>
    </row>
    <row r="89" ht="24" customHeight="1" spans="1:11">
      <c r="A89" s="11"/>
      <c r="B89" s="12"/>
      <c r="C89" s="13" t="s">
        <v>733</v>
      </c>
      <c r="D89" s="14">
        <f>D88-D87</f>
        <v>0</v>
      </c>
      <c r="E89" s="15"/>
      <c r="F89" s="55"/>
      <c r="G89" s="55"/>
      <c r="H89" s="19"/>
      <c r="I89" s="25"/>
      <c r="J89" s="25"/>
      <c r="K89" s="25"/>
    </row>
    <row r="90" ht="24" customHeight="1" spans="1:11">
      <c r="A90" s="11"/>
      <c r="B90" s="12"/>
      <c r="C90" s="13" t="s">
        <v>734</v>
      </c>
      <c r="D90" s="14">
        <f>IF(D87=0,0,D88/D87-1)*100</f>
        <v>0</v>
      </c>
      <c r="E90" s="15" t="s">
        <v>653</v>
      </c>
      <c r="F90" s="18">
        <v>0</v>
      </c>
      <c r="G90" s="18">
        <v>15</v>
      </c>
      <c r="H90" s="19" t="s">
        <v>654</v>
      </c>
      <c r="I90" s="25"/>
      <c r="J90" s="25"/>
      <c r="K90" s="25"/>
    </row>
    <row r="91" ht="24" customHeight="1" spans="1:11">
      <c r="A91" s="11" t="s">
        <v>1047</v>
      </c>
      <c r="B91" s="11" t="s">
        <v>1048</v>
      </c>
      <c r="C91" s="13" t="s">
        <v>661</v>
      </c>
      <c r="D91" s="14">
        <v>0</v>
      </c>
      <c r="E91" s="15" t="s">
        <v>653</v>
      </c>
      <c r="F91" s="18">
        <v>50</v>
      </c>
      <c r="G91" s="18">
        <v>500</v>
      </c>
      <c r="H91" s="19" t="s">
        <v>654</v>
      </c>
      <c r="I91" s="25"/>
      <c r="J91" s="25"/>
      <c r="K91" s="25"/>
    </row>
    <row r="92" ht="24" customHeight="1" spans="1:11">
      <c r="A92" s="11"/>
      <c r="B92" s="11"/>
      <c r="C92" s="13" t="s">
        <v>80</v>
      </c>
      <c r="D92" s="14">
        <v>0</v>
      </c>
      <c r="E92" s="15" t="s">
        <v>653</v>
      </c>
      <c r="F92" s="18">
        <v>50</v>
      </c>
      <c r="G92" s="18">
        <v>500</v>
      </c>
      <c r="H92" s="19" t="s">
        <v>654</v>
      </c>
      <c r="I92" s="25"/>
      <c r="J92" s="25"/>
      <c r="K92" s="25"/>
    </row>
    <row r="93" ht="24" customHeight="1" spans="1:11">
      <c r="A93" s="11"/>
      <c r="B93" s="11"/>
      <c r="C93" s="13" t="s">
        <v>733</v>
      </c>
      <c r="D93" s="14">
        <f>D92-D91</f>
        <v>0</v>
      </c>
      <c r="E93" s="15"/>
      <c r="F93" s="16"/>
      <c r="G93" s="16"/>
      <c r="H93" s="17"/>
      <c r="I93" s="11"/>
      <c r="J93" s="11"/>
      <c r="K93" s="11"/>
    </row>
    <row r="94" ht="24" customHeight="1" spans="1:11">
      <c r="A94" s="11"/>
      <c r="B94" s="11"/>
      <c r="C94" s="13" t="s">
        <v>734</v>
      </c>
      <c r="D94" s="14">
        <f>IF(D91=0,0,D92/D91-1)*100</f>
        <v>0</v>
      </c>
      <c r="E94" s="15" t="s">
        <v>653</v>
      </c>
      <c r="F94" s="18">
        <v>0</v>
      </c>
      <c r="G94" s="18">
        <v>15</v>
      </c>
      <c r="H94" s="19" t="s">
        <v>654</v>
      </c>
      <c r="I94" s="25"/>
      <c r="J94" s="25"/>
      <c r="K94" s="25"/>
    </row>
    <row r="95" ht="24" customHeight="1" spans="1:11">
      <c r="A95" s="11" t="s">
        <v>1049</v>
      </c>
      <c r="B95" s="12"/>
      <c r="C95" s="13" t="s">
        <v>661</v>
      </c>
      <c r="D95" s="14">
        <v>0</v>
      </c>
      <c r="E95" s="15"/>
      <c r="F95" s="16"/>
      <c r="G95" s="16"/>
      <c r="H95" s="17"/>
      <c r="I95" s="11"/>
      <c r="J95" s="11"/>
      <c r="K95" s="11"/>
    </row>
    <row r="96" ht="24" customHeight="1" spans="1:11">
      <c r="A96" s="11"/>
      <c r="B96" s="12"/>
      <c r="C96" s="13" t="s">
        <v>80</v>
      </c>
      <c r="D96" s="14">
        <v>0</v>
      </c>
      <c r="E96" s="15"/>
      <c r="F96" s="16"/>
      <c r="G96" s="16"/>
      <c r="H96" s="17"/>
      <c r="I96" s="11"/>
      <c r="J96" s="11"/>
      <c r="K96" s="11"/>
    </row>
    <row r="97" ht="24" customHeight="1" spans="1:11">
      <c r="A97" s="11"/>
      <c r="B97" s="12"/>
      <c r="C97" s="13" t="s">
        <v>733</v>
      </c>
      <c r="D97" s="14">
        <f>D96-D95</f>
        <v>0</v>
      </c>
      <c r="E97" s="15"/>
      <c r="F97" s="16"/>
      <c r="G97" s="16"/>
      <c r="H97" s="17"/>
      <c r="I97" s="11"/>
      <c r="J97" s="11"/>
      <c r="K97" s="11"/>
    </row>
    <row r="98" ht="24" customHeight="1" spans="1:11">
      <c r="A98" s="11"/>
      <c r="B98" s="12"/>
      <c r="C98" s="13" t="s">
        <v>734</v>
      </c>
      <c r="D98" s="14">
        <f>IF(D95=0,0,D96/D95-1)*100</f>
        <v>0</v>
      </c>
      <c r="E98" s="15" t="s">
        <v>653</v>
      </c>
      <c r="F98" s="18">
        <v>-10</v>
      </c>
      <c r="G98" s="18">
        <v>20</v>
      </c>
      <c r="H98" s="19" t="s">
        <v>654</v>
      </c>
      <c r="I98" s="25"/>
      <c r="J98" s="25"/>
      <c r="K98" s="25"/>
    </row>
    <row r="99" ht="24" customHeight="1" spans="1:11">
      <c r="A99" s="11" t="s">
        <v>1050</v>
      </c>
      <c r="B99" s="11" t="s">
        <v>1051</v>
      </c>
      <c r="C99" s="13" t="s">
        <v>661</v>
      </c>
      <c r="D99" s="14">
        <f>IF(D200=0,0,D95/D200)</f>
        <v>0</v>
      </c>
      <c r="E99" s="15" t="s">
        <v>653</v>
      </c>
      <c r="F99" s="18">
        <v>2000</v>
      </c>
      <c r="G99" s="18">
        <v>5000</v>
      </c>
      <c r="H99" s="19" t="s">
        <v>654</v>
      </c>
      <c r="I99" s="25"/>
      <c r="J99" s="25"/>
      <c r="K99" s="25"/>
    </row>
    <row r="100" ht="24" customHeight="1" spans="1:11">
      <c r="A100" s="11"/>
      <c r="B100" s="11"/>
      <c r="C100" s="13" t="s">
        <v>80</v>
      </c>
      <c r="D100" s="14">
        <f>IF(D201=0,0,D96/D201)</f>
        <v>0</v>
      </c>
      <c r="E100" s="15" t="s">
        <v>653</v>
      </c>
      <c r="F100" s="18">
        <v>2000</v>
      </c>
      <c r="G100" s="18">
        <v>5000</v>
      </c>
      <c r="H100" s="19" t="s">
        <v>654</v>
      </c>
      <c r="I100" s="25"/>
      <c r="J100" s="25"/>
      <c r="K100" s="25"/>
    </row>
    <row r="101" ht="24" customHeight="1" spans="1:11">
      <c r="A101" s="11"/>
      <c r="B101" s="11"/>
      <c r="C101" s="13" t="s">
        <v>733</v>
      </c>
      <c r="D101" s="14">
        <f>D100-D99</f>
        <v>0</v>
      </c>
      <c r="E101" s="15"/>
      <c r="F101" s="16"/>
      <c r="G101" s="16"/>
      <c r="H101" s="17"/>
      <c r="I101" s="11"/>
      <c r="J101" s="11"/>
      <c r="K101" s="11"/>
    </row>
    <row r="102" ht="24" customHeight="1" spans="1:11">
      <c r="A102" s="11"/>
      <c r="B102" s="11"/>
      <c r="C102" s="13" t="s">
        <v>734</v>
      </c>
      <c r="D102" s="14">
        <f>IF(D99=0,0,D100/D99-1)*100</f>
        <v>0</v>
      </c>
      <c r="E102" s="15" t="s">
        <v>653</v>
      </c>
      <c r="F102" s="18">
        <v>0</v>
      </c>
      <c r="G102" s="18">
        <v>15</v>
      </c>
      <c r="H102" s="19" t="s">
        <v>654</v>
      </c>
      <c r="I102" s="25"/>
      <c r="J102" s="25"/>
      <c r="K102" s="25"/>
    </row>
    <row r="103" ht="24" customHeight="1" spans="1:11">
      <c r="A103" s="11" t="s">
        <v>1052</v>
      </c>
      <c r="B103" s="12"/>
      <c r="C103" s="13" t="s">
        <v>661</v>
      </c>
      <c r="D103" s="14">
        <v>0</v>
      </c>
      <c r="E103" s="15"/>
      <c r="F103" s="16"/>
      <c r="G103" s="16"/>
      <c r="H103" s="17"/>
      <c r="I103" s="11"/>
      <c r="J103" s="11"/>
      <c r="K103" s="11"/>
    </row>
    <row r="104" ht="24" customHeight="1" spans="1:11">
      <c r="A104" s="11"/>
      <c r="B104" s="12"/>
      <c r="C104" s="13" t="s">
        <v>80</v>
      </c>
      <c r="D104" s="14">
        <v>0</v>
      </c>
      <c r="E104" s="15"/>
      <c r="F104" s="16"/>
      <c r="G104" s="16"/>
      <c r="H104" s="17"/>
      <c r="I104" s="11"/>
      <c r="J104" s="11"/>
      <c r="K104" s="11"/>
    </row>
    <row r="105" ht="24" customHeight="1" spans="1:11">
      <c r="A105" s="11"/>
      <c r="B105" s="12"/>
      <c r="C105" s="13" t="s">
        <v>733</v>
      </c>
      <c r="D105" s="14">
        <f>D104-D103</f>
        <v>0</v>
      </c>
      <c r="E105" s="15"/>
      <c r="F105" s="16"/>
      <c r="G105" s="16"/>
      <c r="H105" s="17"/>
      <c r="I105" s="11"/>
      <c r="J105" s="11"/>
      <c r="K105" s="11"/>
    </row>
    <row r="106" ht="24" customHeight="1" spans="1:11">
      <c r="A106" s="11"/>
      <c r="B106" s="12"/>
      <c r="C106" s="13" t="s">
        <v>734</v>
      </c>
      <c r="D106" s="14">
        <f>IF(D103=0,0,D104/D103-1)*100</f>
        <v>0</v>
      </c>
      <c r="E106" s="15" t="s">
        <v>653</v>
      </c>
      <c r="F106" s="18">
        <v>-10</v>
      </c>
      <c r="G106" s="18">
        <v>20</v>
      </c>
      <c r="H106" s="19" t="s">
        <v>654</v>
      </c>
      <c r="I106" s="25"/>
      <c r="J106" s="25"/>
      <c r="K106" s="25"/>
    </row>
    <row r="107" ht="24" customHeight="1" spans="1:11">
      <c r="A107" s="11" t="s">
        <v>1053</v>
      </c>
      <c r="B107" s="11" t="s">
        <v>1054</v>
      </c>
      <c r="C107" s="13" t="s">
        <v>661</v>
      </c>
      <c r="D107" s="14">
        <f>IF(D206=0,0,D103/D206)</f>
        <v>0</v>
      </c>
      <c r="E107" s="15" t="s">
        <v>653</v>
      </c>
      <c r="F107" s="18">
        <v>12000</v>
      </c>
      <c r="G107" s="18">
        <v>35000</v>
      </c>
      <c r="H107" s="19" t="s">
        <v>654</v>
      </c>
      <c r="I107" s="25"/>
      <c r="J107" s="25"/>
      <c r="K107" s="25"/>
    </row>
    <row r="108" ht="24" customHeight="1" spans="1:11">
      <c r="A108" s="11"/>
      <c r="B108" s="11"/>
      <c r="C108" s="13" t="s">
        <v>80</v>
      </c>
      <c r="D108" s="14">
        <f>IF(D207=0,0,D104/D207)</f>
        <v>0</v>
      </c>
      <c r="E108" s="15" t="s">
        <v>653</v>
      </c>
      <c r="F108" s="18">
        <v>12000</v>
      </c>
      <c r="G108" s="18">
        <v>35000</v>
      </c>
      <c r="H108" s="19" t="s">
        <v>654</v>
      </c>
      <c r="I108" s="25"/>
      <c r="J108" s="25"/>
      <c r="K108" s="25"/>
    </row>
    <row r="109" ht="24" customHeight="1" spans="1:11">
      <c r="A109" s="11"/>
      <c r="B109" s="11"/>
      <c r="C109" s="13" t="s">
        <v>733</v>
      </c>
      <c r="D109" s="14">
        <f>D108-D107</f>
        <v>0</v>
      </c>
      <c r="E109" s="15"/>
      <c r="F109" s="16"/>
      <c r="G109" s="16"/>
      <c r="H109" s="17"/>
      <c r="I109" s="11"/>
      <c r="J109" s="11"/>
      <c r="K109" s="11"/>
    </row>
    <row r="110" ht="24" customHeight="1" spans="1:11">
      <c r="A110" s="11"/>
      <c r="B110" s="11"/>
      <c r="C110" s="13" t="s">
        <v>734</v>
      </c>
      <c r="D110" s="14">
        <f>IF(D107=0,0,D108/D107-1)*100</f>
        <v>0</v>
      </c>
      <c r="E110" s="15"/>
      <c r="F110" s="16"/>
      <c r="G110" s="16"/>
      <c r="H110" s="17"/>
      <c r="I110" s="11"/>
      <c r="J110" s="11"/>
      <c r="K110" s="11"/>
    </row>
    <row r="111" ht="24" customHeight="1" spans="1:11">
      <c r="A111" s="11" t="s">
        <v>984</v>
      </c>
      <c r="B111" s="12" t="s">
        <v>736</v>
      </c>
      <c r="C111" s="13" t="s">
        <v>661</v>
      </c>
      <c r="D111" s="14">
        <v>0</v>
      </c>
      <c r="E111" s="15"/>
      <c r="F111" s="16"/>
      <c r="G111" s="16"/>
      <c r="H111" s="17"/>
      <c r="I111" s="11"/>
      <c r="J111" s="11"/>
      <c r="K111" s="11"/>
    </row>
    <row r="112" ht="24" customHeight="1" spans="1:11">
      <c r="A112" s="11"/>
      <c r="B112" s="12"/>
      <c r="C112" s="13" t="s">
        <v>80</v>
      </c>
      <c r="D112" s="14">
        <v>0</v>
      </c>
      <c r="E112" s="15"/>
      <c r="F112" s="16"/>
      <c r="G112" s="16"/>
      <c r="H112" s="17"/>
      <c r="I112" s="11"/>
      <c r="J112" s="11"/>
      <c r="K112" s="11"/>
    </row>
    <row r="113" ht="24" customHeight="1" spans="1:11">
      <c r="A113" s="11"/>
      <c r="B113" s="12"/>
      <c r="C113" s="13" t="s">
        <v>733</v>
      </c>
      <c r="D113" s="14">
        <f>D112-D111</f>
        <v>0</v>
      </c>
      <c r="E113" s="15"/>
      <c r="F113" s="16"/>
      <c r="G113" s="16"/>
      <c r="H113" s="17"/>
      <c r="I113" s="11"/>
      <c r="J113" s="11"/>
      <c r="K113" s="11"/>
    </row>
    <row r="114" ht="24" customHeight="1" spans="1:11">
      <c r="A114" s="11"/>
      <c r="B114" s="12"/>
      <c r="C114" s="13" t="s">
        <v>734</v>
      </c>
      <c r="D114" s="14">
        <f>IF(D111=0,0,D112/D111-1)*100</f>
        <v>0</v>
      </c>
      <c r="E114" s="15" t="s">
        <v>653</v>
      </c>
      <c r="F114" s="18">
        <v>-30</v>
      </c>
      <c r="G114" s="18">
        <v>30</v>
      </c>
      <c r="H114" s="19" t="s">
        <v>654</v>
      </c>
      <c r="I114" s="25"/>
      <c r="J114" s="25"/>
      <c r="K114" s="25"/>
    </row>
    <row r="115" ht="24" customHeight="1" spans="1:11">
      <c r="A115" s="11" t="s">
        <v>985</v>
      </c>
      <c r="B115" s="11" t="s">
        <v>796</v>
      </c>
      <c r="C115" s="13" t="s">
        <v>661</v>
      </c>
      <c r="D115" s="14">
        <v>0</v>
      </c>
      <c r="E115" s="15" t="s">
        <v>653</v>
      </c>
      <c r="F115" s="18">
        <v>0</v>
      </c>
      <c r="G115" s="18">
        <v>0</v>
      </c>
      <c r="H115" s="19" t="s">
        <v>654</v>
      </c>
      <c r="I115" s="25"/>
      <c r="J115" s="25"/>
      <c r="K115" s="25"/>
    </row>
    <row r="116" ht="24" customHeight="1" spans="1:11">
      <c r="A116" s="11"/>
      <c r="B116" s="11"/>
      <c r="C116" s="13" t="s">
        <v>80</v>
      </c>
      <c r="D116" s="14">
        <v>0</v>
      </c>
      <c r="E116" s="15" t="s">
        <v>653</v>
      </c>
      <c r="F116" s="18">
        <v>0</v>
      </c>
      <c r="G116" s="18">
        <v>0</v>
      </c>
      <c r="H116" s="19" t="s">
        <v>654</v>
      </c>
      <c r="I116" s="25"/>
      <c r="J116" s="25"/>
      <c r="K116" s="25"/>
    </row>
    <row r="117" ht="24" customHeight="1" spans="1:11">
      <c r="A117" s="11"/>
      <c r="B117" s="11"/>
      <c r="C117" s="13" t="s">
        <v>733</v>
      </c>
      <c r="D117" s="14">
        <f>D116-D115</f>
        <v>0</v>
      </c>
      <c r="E117" s="15"/>
      <c r="F117" s="16"/>
      <c r="G117" s="16"/>
      <c r="H117" s="17"/>
      <c r="I117" s="11"/>
      <c r="J117" s="11"/>
      <c r="K117" s="11"/>
    </row>
    <row r="118" ht="24" customHeight="1" spans="1:11">
      <c r="A118" s="11"/>
      <c r="B118" s="11"/>
      <c r="C118" s="13" t="s">
        <v>734</v>
      </c>
      <c r="D118" s="14">
        <f>IF(D115=0,0,D116/D115-1)*100</f>
        <v>0</v>
      </c>
      <c r="E118" s="15"/>
      <c r="F118" s="16"/>
      <c r="G118" s="16"/>
      <c r="H118" s="17"/>
      <c r="I118" s="11"/>
      <c r="J118" s="11"/>
      <c r="K118" s="11"/>
    </row>
    <row r="119" ht="24" customHeight="1" spans="1:11">
      <c r="A119" s="11" t="s">
        <v>1055</v>
      </c>
      <c r="B119" s="11" t="s">
        <v>958</v>
      </c>
      <c r="C119" s="13" t="s">
        <v>661</v>
      </c>
      <c r="D119" s="20">
        <v>0</v>
      </c>
      <c r="E119" s="15"/>
      <c r="F119" s="16"/>
      <c r="G119" s="16"/>
      <c r="H119" s="29"/>
      <c r="I119" s="11"/>
      <c r="J119" s="11"/>
      <c r="K119" s="11"/>
    </row>
    <row r="120" ht="24" customHeight="1" spans="1:11">
      <c r="A120" s="11"/>
      <c r="B120" s="11"/>
      <c r="C120" s="13" t="s">
        <v>80</v>
      </c>
      <c r="D120" s="20">
        <v>0</v>
      </c>
      <c r="E120" s="15"/>
      <c r="F120" s="16"/>
      <c r="G120" s="16"/>
      <c r="H120" s="29"/>
      <c r="I120" s="11"/>
      <c r="J120" s="11"/>
      <c r="K120" s="11"/>
    </row>
    <row r="121" ht="24" customHeight="1" spans="1:11">
      <c r="A121" s="11"/>
      <c r="B121" s="11"/>
      <c r="C121" s="13" t="s">
        <v>733</v>
      </c>
      <c r="D121" s="14">
        <f>D120-D119</f>
        <v>0</v>
      </c>
      <c r="E121" s="15"/>
      <c r="F121" s="16"/>
      <c r="G121" s="16"/>
      <c r="H121" s="17"/>
      <c r="I121" s="11"/>
      <c r="J121" s="11"/>
      <c r="K121" s="11"/>
    </row>
    <row r="122" ht="24" customHeight="1" spans="1:11">
      <c r="A122" s="11"/>
      <c r="B122" s="11"/>
      <c r="C122" s="13" t="s">
        <v>734</v>
      </c>
      <c r="D122" s="14">
        <f>IF(D119=0,0,D120/D119-1)*100</f>
        <v>0</v>
      </c>
      <c r="E122" s="15" t="s">
        <v>653</v>
      </c>
      <c r="F122" s="18">
        <v>0</v>
      </c>
      <c r="G122" s="18">
        <v>30</v>
      </c>
      <c r="H122" s="19" t="s">
        <v>654</v>
      </c>
      <c r="I122" s="25"/>
      <c r="J122" s="25"/>
      <c r="K122" s="25"/>
    </row>
    <row r="123" ht="24" customHeight="1" spans="1:11">
      <c r="A123" s="11" t="s">
        <v>1056</v>
      </c>
      <c r="B123" s="11" t="s">
        <v>1057</v>
      </c>
      <c r="C123" s="13" t="s">
        <v>661</v>
      </c>
      <c r="D123" s="14">
        <f>IF(D212=0,0,D119/D212)</f>
        <v>0</v>
      </c>
      <c r="E123" s="15" t="s">
        <v>653</v>
      </c>
      <c r="F123" s="18">
        <v>50</v>
      </c>
      <c r="G123" s="18">
        <v>150</v>
      </c>
      <c r="H123" s="19" t="s">
        <v>654</v>
      </c>
      <c r="I123" s="25"/>
      <c r="J123" s="25"/>
      <c r="K123" s="25"/>
    </row>
    <row r="124" ht="24" customHeight="1" spans="1:11">
      <c r="A124" s="11"/>
      <c r="B124" s="11"/>
      <c r="C124" s="13" t="s">
        <v>80</v>
      </c>
      <c r="D124" s="14">
        <f>IF(D213=0,0,D120/D213)</f>
        <v>0</v>
      </c>
      <c r="E124" s="15" t="s">
        <v>653</v>
      </c>
      <c r="F124" s="18">
        <v>50</v>
      </c>
      <c r="G124" s="18">
        <v>150</v>
      </c>
      <c r="H124" s="19" t="s">
        <v>654</v>
      </c>
      <c r="I124" s="25"/>
      <c r="J124" s="25"/>
      <c r="K124" s="25"/>
    </row>
    <row r="125" ht="24" customHeight="1" spans="1:11">
      <c r="A125" s="11"/>
      <c r="B125" s="11"/>
      <c r="C125" s="13" t="s">
        <v>733</v>
      </c>
      <c r="D125" s="14">
        <f>D124-D123</f>
        <v>0</v>
      </c>
      <c r="E125" s="15"/>
      <c r="F125" s="16"/>
      <c r="G125" s="16"/>
      <c r="H125" s="17"/>
      <c r="I125" s="11"/>
      <c r="J125" s="11"/>
      <c r="K125" s="11"/>
    </row>
    <row r="126" ht="24" customHeight="1" spans="1:11">
      <c r="A126" s="11"/>
      <c r="B126" s="11"/>
      <c r="C126" s="13" t="s">
        <v>734</v>
      </c>
      <c r="D126" s="14">
        <f>IF(D123=0,0,D124/D123-1)*100</f>
        <v>0</v>
      </c>
      <c r="E126" s="15" t="s">
        <v>653</v>
      </c>
      <c r="F126" s="18">
        <v>0</v>
      </c>
      <c r="G126" s="18">
        <v>30</v>
      </c>
      <c r="H126" s="19" t="s">
        <v>654</v>
      </c>
      <c r="I126" s="25"/>
      <c r="J126" s="25"/>
      <c r="K126" s="25"/>
    </row>
    <row r="127" ht="24" customHeight="1" spans="1:11">
      <c r="A127" s="11" t="s">
        <v>1058</v>
      </c>
      <c r="B127" s="11" t="s">
        <v>958</v>
      </c>
      <c r="C127" s="13" t="s">
        <v>661</v>
      </c>
      <c r="D127" s="20">
        <v>0</v>
      </c>
      <c r="E127" s="15"/>
      <c r="F127" s="16"/>
      <c r="G127" s="16"/>
      <c r="H127" s="29"/>
      <c r="I127" s="11"/>
      <c r="J127" s="11"/>
      <c r="K127" s="11"/>
    </row>
    <row r="128" ht="24" customHeight="1" spans="1:11">
      <c r="A128" s="11"/>
      <c r="B128" s="11"/>
      <c r="C128" s="13" t="s">
        <v>80</v>
      </c>
      <c r="D128" s="20">
        <v>0</v>
      </c>
      <c r="E128" s="15"/>
      <c r="F128" s="16"/>
      <c r="G128" s="16"/>
      <c r="H128" s="29"/>
      <c r="I128" s="11"/>
      <c r="J128" s="11"/>
      <c r="K128" s="11"/>
    </row>
    <row r="129" ht="24" customHeight="1" spans="1:11">
      <c r="A129" s="11"/>
      <c r="B129" s="11"/>
      <c r="C129" s="13" t="s">
        <v>733</v>
      </c>
      <c r="D129" s="14">
        <f>D128-D127</f>
        <v>0</v>
      </c>
      <c r="E129" s="15"/>
      <c r="F129" s="16"/>
      <c r="G129" s="16"/>
      <c r="H129" s="17"/>
      <c r="I129" s="11"/>
      <c r="J129" s="11"/>
      <c r="K129" s="11"/>
    </row>
    <row r="130" ht="24" customHeight="1" spans="1:11">
      <c r="A130" s="11"/>
      <c r="B130" s="11"/>
      <c r="C130" s="13" t="s">
        <v>734</v>
      </c>
      <c r="D130" s="14">
        <f>IF(D127=0,0,D128/D127-1)*100</f>
        <v>0</v>
      </c>
      <c r="E130" s="15"/>
      <c r="F130" s="16"/>
      <c r="G130" s="16"/>
      <c r="H130" s="17"/>
      <c r="I130" s="11"/>
      <c r="J130" s="11"/>
      <c r="K130" s="11"/>
    </row>
    <row r="131" ht="24" customHeight="1" spans="1:11">
      <c r="A131" s="11" t="s">
        <v>1059</v>
      </c>
      <c r="B131" s="11" t="s">
        <v>1060</v>
      </c>
      <c r="C131" s="13" t="s">
        <v>661</v>
      </c>
      <c r="D131" s="14">
        <f>IF(D216=0,0,D127/D216)</f>
        <v>0</v>
      </c>
      <c r="E131" s="15" t="s">
        <v>653</v>
      </c>
      <c r="F131" s="18">
        <v>20</v>
      </c>
      <c r="G131" s="18">
        <v>62</v>
      </c>
      <c r="H131" s="19" t="s">
        <v>654</v>
      </c>
      <c r="I131" s="25"/>
      <c r="J131" s="25"/>
      <c r="K131" s="25"/>
    </row>
    <row r="132" ht="24" customHeight="1" spans="1:11">
      <c r="A132" s="11"/>
      <c r="B132" s="11"/>
      <c r="C132" s="13" t="s">
        <v>80</v>
      </c>
      <c r="D132" s="14">
        <f>IF(D217=0,0,D128/D217)</f>
        <v>0</v>
      </c>
      <c r="E132" s="15" t="s">
        <v>653</v>
      </c>
      <c r="F132" s="18">
        <v>20</v>
      </c>
      <c r="G132" s="18">
        <v>62</v>
      </c>
      <c r="H132" s="19" t="s">
        <v>654</v>
      </c>
      <c r="I132" s="25"/>
      <c r="J132" s="25"/>
      <c r="K132" s="25"/>
    </row>
    <row r="133" ht="24" customHeight="1" spans="1:11">
      <c r="A133" s="11"/>
      <c r="B133" s="11"/>
      <c r="C133" s="13" t="s">
        <v>733</v>
      </c>
      <c r="D133" s="14">
        <f>D132-D131</f>
        <v>0</v>
      </c>
      <c r="E133" s="15"/>
      <c r="F133" s="16"/>
      <c r="G133" s="16"/>
      <c r="H133" s="17"/>
      <c r="I133" s="11"/>
      <c r="J133" s="11"/>
      <c r="K133" s="11"/>
    </row>
    <row r="134" ht="24" customHeight="1" spans="1:11">
      <c r="A134" s="11"/>
      <c r="B134" s="11"/>
      <c r="C134" s="13" t="s">
        <v>734</v>
      </c>
      <c r="D134" s="14">
        <f>IF(D131=0,0,D132/D131-1)*100</f>
        <v>0</v>
      </c>
      <c r="E134" s="15"/>
      <c r="F134" s="16"/>
      <c r="G134" s="16"/>
      <c r="H134" s="17"/>
      <c r="I134" s="11"/>
      <c r="J134" s="11"/>
      <c r="K134" s="11"/>
    </row>
    <row r="135" ht="24" customHeight="1" spans="1:11">
      <c r="A135" s="11" t="s">
        <v>1061</v>
      </c>
      <c r="B135" s="11" t="s">
        <v>1062</v>
      </c>
      <c r="C135" s="13" t="s">
        <v>661</v>
      </c>
      <c r="D135" s="14">
        <f>(D115-D119)-D127</f>
        <v>0</v>
      </c>
      <c r="E135" s="15" t="s">
        <v>653</v>
      </c>
      <c r="F135" s="18">
        <v>0</v>
      </c>
      <c r="G135" s="18">
        <v>0</v>
      </c>
      <c r="H135" s="19" t="s">
        <v>654</v>
      </c>
      <c r="I135" s="25"/>
      <c r="J135" s="25"/>
      <c r="K135" s="25"/>
    </row>
    <row r="136" ht="24" customHeight="1" spans="1:11">
      <c r="A136" s="11"/>
      <c r="B136" s="11"/>
      <c r="C136" s="13" t="s">
        <v>80</v>
      </c>
      <c r="D136" s="14">
        <f>(D116-D120)-D128</f>
        <v>0</v>
      </c>
      <c r="E136" s="15" t="s">
        <v>653</v>
      </c>
      <c r="F136" s="18">
        <v>0</v>
      </c>
      <c r="G136" s="18">
        <v>0</v>
      </c>
      <c r="H136" s="19" t="s">
        <v>654</v>
      </c>
      <c r="I136" s="25"/>
      <c r="J136" s="25"/>
      <c r="K136" s="25"/>
    </row>
    <row r="137" ht="24" customHeight="1" spans="1:11">
      <c r="A137" s="11"/>
      <c r="B137" s="11"/>
      <c r="C137" s="13" t="s">
        <v>733</v>
      </c>
      <c r="D137" s="14">
        <f>D136-D135</f>
        <v>0</v>
      </c>
      <c r="E137" s="15"/>
      <c r="F137" s="16"/>
      <c r="G137" s="16"/>
      <c r="H137" s="17"/>
      <c r="I137" s="11"/>
      <c r="J137" s="11"/>
      <c r="K137" s="11"/>
    </row>
    <row r="138" ht="24" customHeight="1" spans="1:11">
      <c r="A138" s="11"/>
      <c r="B138" s="11"/>
      <c r="C138" s="13" t="s">
        <v>734</v>
      </c>
      <c r="D138" s="14">
        <f>IF(D135=0,0,D136/D135-1)*100</f>
        <v>0</v>
      </c>
      <c r="E138" s="15"/>
      <c r="F138" s="16"/>
      <c r="G138" s="16"/>
      <c r="H138" s="17"/>
      <c r="I138" s="11"/>
      <c r="J138" s="11"/>
      <c r="K138" s="11"/>
    </row>
    <row r="139" ht="24" customHeight="1" spans="1:11">
      <c r="A139" s="8" t="s">
        <v>912</v>
      </c>
      <c r="B139" s="8"/>
      <c r="C139" s="9"/>
      <c r="D139" s="9"/>
      <c r="E139" s="9"/>
      <c r="F139" s="9"/>
      <c r="G139" s="9"/>
      <c r="H139" s="17"/>
      <c r="I139" s="9"/>
      <c r="J139" s="9"/>
      <c r="K139" s="9"/>
    </row>
    <row r="140" ht="24" customHeight="1" spans="1:11">
      <c r="A140" s="11" t="s">
        <v>799</v>
      </c>
      <c r="B140" s="12" t="s">
        <v>736</v>
      </c>
      <c r="C140" s="13" t="s">
        <v>661</v>
      </c>
      <c r="D140" s="14">
        <v>0</v>
      </c>
      <c r="E140" s="15" t="s">
        <v>653</v>
      </c>
      <c r="F140" s="18">
        <v>0</v>
      </c>
      <c r="G140" s="16"/>
      <c r="H140" s="19" t="s">
        <v>654</v>
      </c>
      <c r="I140" s="25"/>
      <c r="J140" s="25"/>
      <c r="K140" s="25"/>
    </row>
    <row r="141" ht="24" customHeight="1" spans="1:11">
      <c r="A141" s="11"/>
      <c r="B141" s="12"/>
      <c r="C141" s="13" t="s">
        <v>80</v>
      </c>
      <c r="D141" s="14">
        <v>0</v>
      </c>
      <c r="E141" s="15" t="s">
        <v>653</v>
      </c>
      <c r="F141" s="18">
        <v>0</v>
      </c>
      <c r="G141" s="16"/>
      <c r="H141" s="19" t="s">
        <v>654</v>
      </c>
      <c r="I141" s="25"/>
      <c r="J141" s="25"/>
      <c r="K141" s="25"/>
    </row>
    <row r="142" ht="24" customHeight="1" spans="1:11">
      <c r="A142" s="11"/>
      <c r="B142" s="12"/>
      <c r="C142" s="13" t="s">
        <v>733</v>
      </c>
      <c r="D142" s="14">
        <f>D141-D140</f>
        <v>0</v>
      </c>
      <c r="E142" s="15"/>
      <c r="F142" s="16"/>
      <c r="G142" s="16"/>
      <c r="H142" s="17"/>
      <c r="I142" s="11"/>
      <c r="J142" s="11"/>
      <c r="K142" s="11"/>
    </row>
    <row r="143" ht="24" customHeight="1" spans="1:11">
      <c r="A143" s="11"/>
      <c r="B143" s="12"/>
      <c r="C143" s="13" t="s">
        <v>734</v>
      </c>
      <c r="D143" s="14">
        <f>IF(D140=0,0,D141/D140-1)*100</f>
        <v>0</v>
      </c>
      <c r="E143" s="15"/>
      <c r="F143" s="16"/>
      <c r="G143" s="16"/>
      <c r="H143" s="17"/>
      <c r="I143" s="11"/>
      <c r="J143" s="11"/>
      <c r="K143" s="11"/>
    </row>
    <row r="144" ht="24" customHeight="1" spans="1:11">
      <c r="A144" s="11" t="s">
        <v>1063</v>
      </c>
      <c r="B144" s="12" t="s">
        <v>736</v>
      </c>
      <c r="C144" s="13" t="s">
        <v>661</v>
      </c>
      <c r="D144" s="14">
        <v>0</v>
      </c>
      <c r="E144" s="15" t="s">
        <v>653</v>
      </c>
      <c r="F144" s="18">
        <v>0</v>
      </c>
      <c r="G144" s="16"/>
      <c r="H144" s="19" t="s">
        <v>654</v>
      </c>
      <c r="I144" s="25"/>
      <c r="J144" s="25"/>
      <c r="K144" s="25"/>
    </row>
    <row r="145" ht="24" customHeight="1" spans="1:11">
      <c r="A145" s="11"/>
      <c r="B145" s="12"/>
      <c r="C145" s="13" t="s">
        <v>80</v>
      </c>
      <c r="D145" s="14">
        <v>0</v>
      </c>
      <c r="E145" s="15" t="s">
        <v>653</v>
      </c>
      <c r="F145" s="18">
        <v>0</v>
      </c>
      <c r="G145" s="16"/>
      <c r="H145" s="19" t="s">
        <v>654</v>
      </c>
      <c r="I145" s="25"/>
      <c r="J145" s="25"/>
      <c r="K145" s="25"/>
    </row>
    <row r="146" ht="24" customHeight="1" spans="1:11">
      <c r="A146" s="11"/>
      <c r="B146" s="12"/>
      <c r="C146" s="13" t="s">
        <v>733</v>
      </c>
      <c r="D146" s="14">
        <f>D145-D144</f>
        <v>0</v>
      </c>
      <c r="E146" s="15"/>
      <c r="F146" s="16"/>
      <c r="G146" s="16"/>
      <c r="H146" s="17"/>
      <c r="I146" s="11"/>
      <c r="J146" s="11"/>
      <c r="K146" s="11"/>
    </row>
    <row r="147" ht="24" customHeight="1" spans="1:11">
      <c r="A147" s="11"/>
      <c r="B147" s="12"/>
      <c r="C147" s="13" t="s">
        <v>734</v>
      </c>
      <c r="D147" s="14">
        <f>IF(D144=0,0,D145/D144-1)*100</f>
        <v>0</v>
      </c>
      <c r="E147" s="15"/>
      <c r="F147" s="16"/>
      <c r="G147" s="16"/>
      <c r="H147" s="17"/>
      <c r="I147" s="11"/>
      <c r="J147" s="11"/>
      <c r="K147" s="11"/>
    </row>
    <row r="148" ht="24" customHeight="1" spans="1:11">
      <c r="A148" s="11" t="s">
        <v>800</v>
      </c>
      <c r="B148" s="12" t="s">
        <v>736</v>
      </c>
      <c r="C148" s="13" t="s">
        <v>661</v>
      </c>
      <c r="D148" s="14">
        <v>0</v>
      </c>
      <c r="E148" s="15" t="s">
        <v>653</v>
      </c>
      <c r="F148" s="18">
        <v>0</v>
      </c>
      <c r="G148" s="16"/>
      <c r="H148" s="19" t="s">
        <v>654</v>
      </c>
      <c r="I148" s="25"/>
      <c r="J148" s="25"/>
      <c r="K148" s="25"/>
    </row>
    <row r="149" ht="24" customHeight="1" spans="1:11">
      <c r="A149" s="11"/>
      <c r="B149" s="12"/>
      <c r="C149" s="13" t="s">
        <v>80</v>
      </c>
      <c r="D149" s="14">
        <v>0</v>
      </c>
      <c r="E149" s="15" t="s">
        <v>653</v>
      </c>
      <c r="F149" s="18">
        <v>0</v>
      </c>
      <c r="G149" s="16"/>
      <c r="H149" s="19" t="s">
        <v>654</v>
      </c>
      <c r="I149" s="25"/>
      <c r="J149" s="25"/>
      <c r="K149" s="25"/>
    </row>
    <row r="150" ht="24" customHeight="1" spans="1:11">
      <c r="A150" s="11"/>
      <c r="B150" s="12"/>
      <c r="C150" s="13" t="s">
        <v>733</v>
      </c>
      <c r="D150" s="14">
        <f>D149-D148</f>
        <v>0</v>
      </c>
      <c r="E150" s="15"/>
      <c r="F150" s="16"/>
      <c r="G150" s="16"/>
      <c r="H150" s="17"/>
      <c r="I150" s="11"/>
      <c r="J150" s="11"/>
      <c r="K150" s="11"/>
    </row>
    <row r="151" ht="24" customHeight="1" spans="1:11">
      <c r="A151" s="11"/>
      <c r="B151" s="12"/>
      <c r="C151" s="13" t="s">
        <v>734</v>
      </c>
      <c r="D151" s="14">
        <f>IF(D148=0,0,D149/D148-1)*100</f>
        <v>0</v>
      </c>
      <c r="E151" s="15"/>
      <c r="F151" s="16"/>
      <c r="G151" s="16"/>
      <c r="H151" s="17"/>
      <c r="I151" s="11"/>
      <c r="J151" s="11"/>
      <c r="K151" s="11"/>
    </row>
    <row r="152" ht="24" customHeight="1" spans="1:11">
      <c r="A152" s="11" t="s">
        <v>1064</v>
      </c>
      <c r="B152" s="12" t="s">
        <v>736</v>
      </c>
      <c r="C152" s="13" t="s">
        <v>661</v>
      </c>
      <c r="D152" s="14">
        <v>0</v>
      </c>
      <c r="E152" s="15" t="s">
        <v>653</v>
      </c>
      <c r="F152" s="18">
        <v>0</v>
      </c>
      <c r="G152" s="16"/>
      <c r="H152" s="19" t="s">
        <v>654</v>
      </c>
      <c r="I152" s="25"/>
      <c r="J152" s="25"/>
      <c r="K152" s="25"/>
    </row>
    <row r="153" ht="24" customHeight="1" spans="1:11">
      <c r="A153" s="11"/>
      <c r="B153" s="12"/>
      <c r="C153" s="13" t="s">
        <v>80</v>
      </c>
      <c r="D153" s="14">
        <v>0</v>
      </c>
      <c r="E153" s="15" t="s">
        <v>653</v>
      </c>
      <c r="F153" s="18">
        <v>0</v>
      </c>
      <c r="G153" s="16"/>
      <c r="H153" s="19" t="s">
        <v>654</v>
      </c>
      <c r="I153" s="25"/>
      <c r="J153" s="25"/>
      <c r="K153" s="25"/>
    </row>
    <row r="154" ht="24" customHeight="1" spans="1:11">
      <c r="A154" s="11"/>
      <c r="B154" s="12"/>
      <c r="C154" s="13" t="s">
        <v>733</v>
      </c>
      <c r="D154" s="14">
        <f>D153-D152</f>
        <v>0</v>
      </c>
      <c r="E154" s="15"/>
      <c r="F154" s="16"/>
      <c r="G154" s="16"/>
      <c r="H154" s="17"/>
      <c r="I154" s="11"/>
      <c r="J154" s="11"/>
      <c r="K154" s="11"/>
    </row>
    <row r="155" ht="24" customHeight="1" spans="1:11">
      <c r="A155" s="11"/>
      <c r="B155" s="12"/>
      <c r="C155" s="13" t="s">
        <v>734</v>
      </c>
      <c r="D155" s="14">
        <f>IF(D152=0,0,D153/D152-1)*100</f>
        <v>0</v>
      </c>
      <c r="E155" s="15"/>
      <c r="F155" s="16"/>
      <c r="G155" s="16"/>
      <c r="H155" s="17"/>
      <c r="I155" s="11"/>
      <c r="J155" s="11"/>
      <c r="K155" s="11"/>
    </row>
    <row r="156" ht="24" customHeight="1" spans="1:11">
      <c r="A156" s="11" t="s">
        <v>801</v>
      </c>
      <c r="B156" s="11" t="s">
        <v>802</v>
      </c>
      <c r="C156" s="13" t="s">
        <v>661</v>
      </c>
      <c r="D156" s="14">
        <v>0</v>
      </c>
      <c r="E156" s="15" t="s">
        <v>653</v>
      </c>
      <c r="F156" s="18">
        <v>6</v>
      </c>
      <c r="G156" s="16"/>
      <c r="H156" s="19" t="s">
        <v>654</v>
      </c>
      <c r="I156" s="25"/>
      <c r="J156" s="25"/>
      <c r="K156" s="25"/>
    </row>
    <row r="157" ht="24" customHeight="1" spans="1:11">
      <c r="A157" s="11"/>
      <c r="B157" s="11"/>
      <c r="C157" s="13" t="s">
        <v>80</v>
      </c>
      <c r="D157" s="14">
        <v>0</v>
      </c>
      <c r="E157" s="15" t="s">
        <v>653</v>
      </c>
      <c r="F157" s="18">
        <v>6</v>
      </c>
      <c r="G157" s="16"/>
      <c r="H157" s="19" t="s">
        <v>654</v>
      </c>
      <c r="I157" s="25"/>
      <c r="J157" s="25"/>
      <c r="K157" s="25"/>
    </row>
    <row r="158" ht="24" customHeight="1" spans="1:11">
      <c r="A158" s="11"/>
      <c r="B158" s="11"/>
      <c r="C158" s="13" t="s">
        <v>733</v>
      </c>
      <c r="D158" s="14">
        <f>D157-D156</f>
        <v>0</v>
      </c>
      <c r="E158" s="15"/>
      <c r="F158" s="16"/>
      <c r="G158" s="16"/>
      <c r="H158" s="17"/>
      <c r="I158" s="11"/>
      <c r="J158" s="11"/>
      <c r="K158" s="11"/>
    </row>
    <row r="159" ht="24" customHeight="1" spans="1:11">
      <c r="A159" s="11"/>
      <c r="B159" s="11"/>
      <c r="C159" s="13" t="s">
        <v>734</v>
      </c>
      <c r="D159" s="14">
        <f>IF(D156=0,0,D157/D156-1)*100</f>
        <v>0</v>
      </c>
      <c r="E159" s="15"/>
      <c r="F159" s="16"/>
      <c r="G159" s="16"/>
      <c r="H159" s="17"/>
      <c r="I159" s="11"/>
      <c r="J159" s="11"/>
      <c r="K159" s="11"/>
    </row>
    <row r="160" ht="24" customHeight="1" spans="1:11">
      <c r="A160" s="11" t="s">
        <v>1065</v>
      </c>
      <c r="B160" s="11" t="s">
        <v>802</v>
      </c>
      <c r="C160" s="13" t="s">
        <v>661</v>
      </c>
      <c r="D160" s="14">
        <v>0</v>
      </c>
      <c r="E160" s="15" t="s">
        <v>653</v>
      </c>
      <c r="F160" s="18">
        <v>6</v>
      </c>
      <c r="G160" s="16"/>
      <c r="H160" s="19" t="s">
        <v>654</v>
      </c>
      <c r="I160" s="25"/>
      <c r="J160" s="25"/>
      <c r="K160" s="25"/>
    </row>
    <row r="161" ht="24" customHeight="1" spans="1:11">
      <c r="A161" s="11"/>
      <c r="B161" s="11"/>
      <c r="C161" s="13" t="s">
        <v>80</v>
      </c>
      <c r="D161" s="14">
        <v>0</v>
      </c>
      <c r="E161" s="15" t="s">
        <v>653</v>
      </c>
      <c r="F161" s="18">
        <v>6</v>
      </c>
      <c r="G161" s="16"/>
      <c r="H161" s="19" t="s">
        <v>654</v>
      </c>
      <c r="I161" s="25"/>
      <c r="J161" s="25"/>
      <c r="K161" s="25"/>
    </row>
    <row r="162" ht="24" customHeight="1" spans="1:11">
      <c r="A162" s="11"/>
      <c r="B162" s="11"/>
      <c r="C162" s="13" t="s">
        <v>733</v>
      </c>
      <c r="D162" s="14">
        <f>D161-D160</f>
        <v>0</v>
      </c>
      <c r="E162" s="15"/>
      <c r="F162" s="16"/>
      <c r="G162" s="16"/>
      <c r="H162" s="17"/>
      <c r="I162" s="11"/>
      <c r="J162" s="11"/>
      <c r="K162" s="11"/>
    </row>
    <row r="163" ht="24" customHeight="1" spans="1:11">
      <c r="A163" s="11"/>
      <c r="B163" s="11"/>
      <c r="C163" s="13" t="s">
        <v>734</v>
      </c>
      <c r="D163" s="14">
        <f>IF(D160=0,0,D161/D160-1)*100</f>
        <v>0</v>
      </c>
      <c r="E163" s="15"/>
      <c r="F163" s="16"/>
      <c r="G163" s="16"/>
      <c r="H163" s="17"/>
      <c r="I163" s="11"/>
      <c r="J163" s="11"/>
      <c r="K163" s="11"/>
    </row>
    <row r="164" ht="24" customHeight="1" spans="1:11">
      <c r="A164" s="8" t="s">
        <v>916</v>
      </c>
      <c r="B164" s="8"/>
      <c r="C164" s="9"/>
      <c r="D164" s="54"/>
      <c r="E164" s="54"/>
      <c r="F164" s="54"/>
      <c r="G164" s="54"/>
      <c r="H164" s="17"/>
      <c r="I164" s="167"/>
      <c r="J164" s="167"/>
      <c r="K164" s="167"/>
    </row>
    <row r="165" ht="24" customHeight="1" spans="1:11">
      <c r="A165" s="11" t="s">
        <v>804</v>
      </c>
      <c r="B165" s="12" t="s">
        <v>736</v>
      </c>
      <c r="C165" s="13" t="s">
        <v>661</v>
      </c>
      <c r="D165" s="14">
        <v>0</v>
      </c>
      <c r="E165" s="15"/>
      <c r="F165" s="16"/>
      <c r="G165" s="16"/>
      <c r="H165" s="17"/>
      <c r="I165" s="11"/>
      <c r="J165" s="11"/>
      <c r="K165" s="11"/>
    </row>
    <row r="166" ht="24" customHeight="1" spans="1:11">
      <c r="A166" s="11"/>
      <c r="B166" s="12"/>
      <c r="C166" s="13" t="s">
        <v>80</v>
      </c>
      <c r="D166" s="14">
        <v>0</v>
      </c>
      <c r="E166" s="15"/>
      <c r="F166" s="16"/>
      <c r="G166" s="16"/>
      <c r="H166" s="17"/>
      <c r="I166" s="11"/>
      <c r="J166" s="11"/>
      <c r="K166" s="11"/>
    </row>
    <row r="167" ht="24" customHeight="1" spans="1:11">
      <c r="A167" s="11"/>
      <c r="B167" s="12"/>
      <c r="C167" s="13" t="s">
        <v>733</v>
      </c>
      <c r="D167" s="14">
        <f>D166-D165</f>
        <v>0</v>
      </c>
      <c r="E167" s="15"/>
      <c r="F167" s="16"/>
      <c r="G167" s="16"/>
      <c r="H167" s="17"/>
      <c r="I167" s="11"/>
      <c r="J167" s="11"/>
      <c r="K167" s="11"/>
    </row>
    <row r="168" ht="24" customHeight="1" spans="1:11">
      <c r="A168" s="11"/>
      <c r="B168" s="12"/>
      <c r="C168" s="13" t="s">
        <v>734</v>
      </c>
      <c r="D168" s="14">
        <f>IF(D165=0,0,D166/D165-1)*100</f>
        <v>0</v>
      </c>
      <c r="E168" s="15" t="s">
        <v>653</v>
      </c>
      <c r="F168" s="18">
        <v>0</v>
      </c>
      <c r="G168" s="18">
        <v>10</v>
      </c>
      <c r="H168" s="19" t="s">
        <v>654</v>
      </c>
      <c r="I168" s="25"/>
      <c r="J168" s="25"/>
      <c r="K168" s="25"/>
    </row>
    <row r="169" ht="24" customHeight="1" spans="1:11">
      <c r="A169" s="11" t="s">
        <v>987</v>
      </c>
      <c r="B169" s="12" t="s">
        <v>736</v>
      </c>
      <c r="C169" s="13" t="s">
        <v>661</v>
      </c>
      <c r="D169" s="14">
        <v>0</v>
      </c>
      <c r="E169" s="15"/>
      <c r="F169" s="16"/>
      <c r="G169" s="16"/>
      <c r="H169" s="17"/>
      <c r="I169" s="11"/>
      <c r="J169" s="11"/>
      <c r="K169" s="11"/>
    </row>
    <row r="170" ht="24" customHeight="1" spans="1:11">
      <c r="A170" s="11"/>
      <c r="B170" s="12"/>
      <c r="C170" s="13" t="s">
        <v>80</v>
      </c>
      <c r="D170" s="14">
        <v>0</v>
      </c>
      <c r="E170" s="15"/>
      <c r="F170" s="16"/>
      <c r="G170" s="16"/>
      <c r="H170" s="17"/>
      <c r="I170" s="11"/>
      <c r="J170" s="11"/>
      <c r="K170" s="11"/>
    </row>
    <row r="171" ht="24" customHeight="1" spans="1:11">
      <c r="A171" s="11"/>
      <c r="B171" s="12"/>
      <c r="C171" s="13" t="s">
        <v>733</v>
      </c>
      <c r="D171" s="14">
        <f>D170-D169</f>
        <v>0</v>
      </c>
      <c r="E171" s="15"/>
      <c r="F171" s="16"/>
      <c r="G171" s="16"/>
      <c r="H171" s="17"/>
      <c r="I171" s="11"/>
      <c r="J171" s="11"/>
      <c r="K171" s="11"/>
    </row>
    <row r="172" ht="24" customHeight="1" spans="1:11">
      <c r="A172" s="11"/>
      <c r="B172" s="12"/>
      <c r="C172" s="13" t="s">
        <v>734</v>
      </c>
      <c r="D172" s="14">
        <f>IF(D169=0,0,D170/D169-1)*100</f>
        <v>0</v>
      </c>
      <c r="E172" s="15" t="s">
        <v>653</v>
      </c>
      <c r="F172" s="18">
        <v>0</v>
      </c>
      <c r="G172" s="18">
        <v>10</v>
      </c>
      <c r="H172" s="123" t="s">
        <v>654</v>
      </c>
      <c r="I172" s="109"/>
      <c r="J172" s="109"/>
      <c r="K172" s="109"/>
    </row>
    <row r="173" ht="24" customHeight="1" spans="1:11">
      <c r="A173" s="11" t="s">
        <v>1066</v>
      </c>
      <c r="B173" s="11" t="s">
        <v>1067</v>
      </c>
      <c r="C173" s="13" t="s">
        <v>661</v>
      </c>
      <c r="D173" s="118">
        <v>0</v>
      </c>
      <c r="E173" s="15"/>
      <c r="F173" s="55"/>
      <c r="G173" s="116"/>
      <c r="H173" s="41"/>
      <c r="I173" s="41"/>
      <c r="J173" s="41"/>
      <c r="K173" s="41"/>
    </row>
    <row r="174" ht="24" customHeight="1" spans="1:11">
      <c r="A174" s="11"/>
      <c r="B174" s="11"/>
      <c r="C174" s="13" t="s">
        <v>80</v>
      </c>
      <c r="D174" s="118">
        <v>0</v>
      </c>
      <c r="E174" s="15"/>
      <c r="F174" s="55"/>
      <c r="G174" s="116"/>
      <c r="H174" s="41"/>
      <c r="I174" s="41"/>
      <c r="J174" s="41"/>
      <c r="K174" s="41"/>
    </row>
    <row r="175" ht="24" customHeight="1" spans="1:11">
      <c r="A175" s="11"/>
      <c r="B175" s="11"/>
      <c r="C175" s="13" t="s">
        <v>733</v>
      </c>
      <c r="D175" s="118">
        <f>D174-D173</f>
        <v>0</v>
      </c>
      <c r="E175" s="15"/>
      <c r="F175" s="55"/>
      <c r="G175" s="116"/>
      <c r="H175" s="47"/>
      <c r="I175" s="41"/>
      <c r="J175" s="41"/>
      <c r="K175" s="41"/>
    </row>
    <row r="176" ht="24" customHeight="1" spans="1:11">
      <c r="A176" s="30"/>
      <c r="B176" s="30"/>
      <c r="C176" s="31" t="s">
        <v>734</v>
      </c>
      <c r="D176" s="32">
        <f>IF(D173=0,0,D175/D173)*100</f>
        <v>0</v>
      </c>
      <c r="E176" s="33" t="s">
        <v>653</v>
      </c>
      <c r="F176" s="98">
        <v>0</v>
      </c>
      <c r="G176" s="98">
        <v>10</v>
      </c>
      <c r="H176" s="124" t="s">
        <v>654</v>
      </c>
      <c r="I176" s="82"/>
      <c r="J176" s="82"/>
      <c r="K176" s="82"/>
    </row>
    <row r="177" ht="24" customHeight="1" spans="1:11">
      <c r="A177" s="48" t="s">
        <v>1068</v>
      </c>
      <c r="B177" s="99" t="s">
        <v>736</v>
      </c>
      <c r="C177" s="49" t="s">
        <v>661</v>
      </c>
      <c r="D177" s="50">
        <v>0</v>
      </c>
      <c r="E177" s="51"/>
      <c r="F177" s="107"/>
      <c r="G177" s="107"/>
      <c r="H177" s="108"/>
      <c r="I177" s="48"/>
      <c r="J177" s="48"/>
      <c r="K177" s="48"/>
    </row>
    <row r="178" ht="24" customHeight="1" spans="1:11">
      <c r="A178" s="11"/>
      <c r="B178" s="12"/>
      <c r="C178" s="13" t="s">
        <v>80</v>
      </c>
      <c r="D178" s="14">
        <v>0</v>
      </c>
      <c r="E178" s="15"/>
      <c r="F178" s="16"/>
      <c r="G178" s="16"/>
      <c r="H178" s="17"/>
      <c r="I178" s="11"/>
      <c r="J178" s="11"/>
      <c r="K178" s="11"/>
    </row>
    <row r="179" ht="24" customHeight="1" spans="1:11">
      <c r="A179" s="11"/>
      <c r="B179" s="12"/>
      <c r="C179" s="13" t="s">
        <v>733</v>
      </c>
      <c r="D179" s="14">
        <f>D178-D177</f>
        <v>0</v>
      </c>
      <c r="E179" s="15"/>
      <c r="F179" s="16"/>
      <c r="G179" s="16"/>
      <c r="H179" s="17"/>
      <c r="I179" s="11"/>
      <c r="J179" s="11"/>
      <c r="K179" s="11"/>
    </row>
    <row r="180" ht="24" customHeight="1" spans="1:11">
      <c r="A180" s="11"/>
      <c r="B180" s="12"/>
      <c r="C180" s="13" t="s">
        <v>734</v>
      </c>
      <c r="D180" s="14">
        <f>IF(D177=0,0,D178/D177-1)*100</f>
        <v>0</v>
      </c>
      <c r="E180" s="15" t="s">
        <v>653</v>
      </c>
      <c r="F180" s="18">
        <v>0</v>
      </c>
      <c r="G180" s="18">
        <v>10</v>
      </c>
      <c r="H180" s="19" t="s">
        <v>654</v>
      </c>
      <c r="I180" s="25"/>
      <c r="J180" s="25"/>
      <c r="K180" s="25"/>
    </row>
    <row r="181" ht="24" customHeight="1" spans="1:11">
      <c r="A181" s="11" t="s">
        <v>1069</v>
      </c>
      <c r="B181" s="12" t="s">
        <v>736</v>
      </c>
      <c r="C181" s="13" t="s">
        <v>661</v>
      </c>
      <c r="D181" s="14">
        <v>0</v>
      </c>
      <c r="E181" s="15"/>
      <c r="F181" s="16"/>
      <c r="G181" s="16"/>
      <c r="H181" s="17"/>
      <c r="I181" s="11"/>
      <c r="J181" s="11"/>
      <c r="K181" s="11"/>
    </row>
    <row r="182" ht="24" customHeight="1" spans="1:11">
      <c r="A182" s="11"/>
      <c r="B182" s="12"/>
      <c r="C182" s="13" t="s">
        <v>80</v>
      </c>
      <c r="D182" s="14">
        <v>0</v>
      </c>
      <c r="E182" s="15"/>
      <c r="F182" s="16"/>
      <c r="G182" s="16"/>
      <c r="H182" s="17"/>
      <c r="I182" s="11"/>
      <c r="J182" s="11"/>
      <c r="K182" s="11"/>
    </row>
    <row r="183" ht="24" customHeight="1" spans="1:11">
      <c r="A183" s="11"/>
      <c r="B183" s="12"/>
      <c r="C183" s="13" t="s">
        <v>733</v>
      </c>
      <c r="D183" s="14">
        <f>D182-D181</f>
        <v>0</v>
      </c>
      <c r="E183" s="15"/>
      <c r="F183" s="16"/>
      <c r="G183" s="16"/>
      <c r="H183" s="17"/>
      <c r="I183" s="11"/>
      <c r="J183" s="11"/>
      <c r="K183" s="11"/>
    </row>
    <row r="184" ht="24" customHeight="1" spans="1:11">
      <c r="A184" s="30"/>
      <c r="B184" s="97"/>
      <c r="C184" s="13" t="s">
        <v>734</v>
      </c>
      <c r="D184" s="32">
        <f>IF(D181=0,0,D182/D181-1)*100</f>
        <v>0</v>
      </c>
      <c r="E184" s="33" t="s">
        <v>653</v>
      </c>
      <c r="F184" s="98">
        <v>0</v>
      </c>
      <c r="G184" s="98">
        <v>10</v>
      </c>
      <c r="H184" s="123" t="s">
        <v>654</v>
      </c>
      <c r="I184" s="109"/>
      <c r="J184" s="109"/>
      <c r="K184" s="109"/>
    </row>
    <row r="185" ht="24" customHeight="1" spans="1:11">
      <c r="A185" s="36" t="s">
        <v>1070</v>
      </c>
      <c r="B185" s="162" t="s">
        <v>1071</v>
      </c>
      <c r="C185" s="127" t="s">
        <v>661</v>
      </c>
      <c r="D185" s="163">
        <v>0</v>
      </c>
      <c r="E185" s="39"/>
      <c r="F185" s="164"/>
      <c r="G185" s="164"/>
      <c r="H185" s="41"/>
      <c r="I185" s="41"/>
      <c r="J185" s="41"/>
      <c r="K185" s="41"/>
    </row>
    <row r="186" ht="24" customHeight="1" spans="1:11">
      <c r="A186" s="36"/>
      <c r="B186" s="162"/>
      <c r="C186" s="127" t="s">
        <v>80</v>
      </c>
      <c r="D186" s="163">
        <v>0</v>
      </c>
      <c r="E186" s="39"/>
      <c r="F186" s="164"/>
      <c r="G186" s="164"/>
      <c r="H186" s="41"/>
      <c r="I186" s="41"/>
      <c r="J186" s="41"/>
      <c r="K186" s="41"/>
    </row>
    <row r="187" ht="24" customHeight="1" spans="1:11">
      <c r="A187" s="36"/>
      <c r="B187" s="162"/>
      <c r="C187" s="127" t="s">
        <v>733</v>
      </c>
      <c r="D187" s="163">
        <f>D186-D185</f>
        <v>0</v>
      </c>
      <c r="E187" s="39"/>
      <c r="F187" s="165"/>
      <c r="G187" s="165"/>
      <c r="H187" s="47"/>
      <c r="I187" s="41"/>
      <c r="J187" s="41"/>
      <c r="K187" s="41"/>
    </row>
    <row r="188" ht="24" customHeight="1" spans="1:11">
      <c r="A188" s="36"/>
      <c r="B188" s="162"/>
      <c r="C188" s="130" t="s">
        <v>734</v>
      </c>
      <c r="D188" s="42">
        <f>IF(D185=0,0,D187/D185)*100</f>
        <v>0</v>
      </c>
      <c r="E188" s="131" t="s">
        <v>653</v>
      </c>
      <c r="F188" s="18">
        <v>0</v>
      </c>
      <c r="G188" s="18">
        <v>10</v>
      </c>
      <c r="H188" s="141" t="s">
        <v>654</v>
      </c>
      <c r="I188" s="82"/>
      <c r="J188" s="82"/>
      <c r="K188" s="82"/>
    </row>
    <row r="189" ht="24" customHeight="1" spans="1:11">
      <c r="A189" s="48" t="s">
        <v>1072</v>
      </c>
      <c r="B189" s="99" t="s">
        <v>1073</v>
      </c>
      <c r="C189" s="49" t="s">
        <v>661</v>
      </c>
      <c r="D189" s="50">
        <f>IF(D169=0,0,D181/D169*100)</f>
        <v>0</v>
      </c>
      <c r="E189" s="51" t="s">
        <v>653</v>
      </c>
      <c r="F189" s="18">
        <v>95</v>
      </c>
      <c r="G189" s="18">
        <v>100</v>
      </c>
      <c r="H189" s="19" t="s">
        <v>654</v>
      </c>
      <c r="I189" s="53"/>
      <c r="J189" s="53"/>
      <c r="K189" s="53"/>
    </row>
    <row r="190" ht="24" customHeight="1" spans="1:11">
      <c r="A190" s="11"/>
      <c r="B190" s="12"/>
      <c r="C190" s="13" t="s">
        <v>80</v>
      </c>
      <c r="D190" s="14">
        <f>IF(D170=0,0,D182/D170*100)</f>
        <v>0</v>
      </c>
      <c r="E190" s="15" t="s">
        <v>653</v>
      </c>
      <c r="F190" s="18">
        <v>95</v>
      </c>
      <c r="G190" s="18">
        <v>100</v>
      </c>
      <c r="H190" s="19" t="s">
        <v>654</v>
      </c>
      <c r="I190" s="25"/>
      <c r="J190" s="25"/>
      <c r="K190" s="25"/>
    </row>
    <row r="191" ht="24" customHeight="1" spans="1:11">
      <c r="A191" s="11"/>
      <c r="B191" s="12"/>
      <c r="C191" s="13" t="s">
        <v>733</v>
      </c>
      <c r="D191" s="14">
        <f>D190-D189</f>
        <v>0</v>
      </c>
      <c r="E191" s="15"/>
      <c r="F191" s="55"/>
      <c r="G191" s="16"/>
      <c r="H191" s="19" t="s">
        <v>654</v>
      </c>
      <c r="I191" s="25"/>
      <c r="J191" s="25"/>
      <c r="K191" s="25"/>
    </row>
    <row r="192" ht="24" customHeight="1" spans="1:11">
      <c r="A192" s="11" t="s">
        <v>1074</v>
      </c>
      <c r="B192" s="12" t="s">
        <v>958</v>
      </c>
      <c r="C192" s="13" t="s">
        <v>661</v>
      </c>
      <c r="D192" s="166">
        <v>0</v>
      </c>
      <c r="E192" s="15"/>
      <c r="F192" s="16"/>
      <c r="G192" s="16"/>
      <c r="H192" s="17"/>
      <c r="I192" s="11"/>
      <c r="J192" s="11"/>
      <c r="K192" s="11"/>
    </row>
    <row r="193" ht="24" customHeight="1" spans="1:11">
      <c r="A193" s="11"/>
      <c r="B193" s="12"/>
      <c r="C193" s="13" t="s">
        <v>80</v>
      </c>
      <c r="D193" s="166">
        <v>0</v>
      </c>
      <c r="E193" s="15"/>
      <c r="F193" s="16"/>
      <c r="G193" s="16"/>
      <c r="H193" s="17"/>
      <c r="I193" s="11"/>
      <c r="J193" s="11"/>
      <c r="K193" s="11"/>
    </row>
    <row r="194" ht="24" customHeight="1" spans="1:11">
      <c r="A194" s="11"/>
      <c r="B194" s="12"/>
      <c r="C194" s="13" t="s">
        <v>733</v>
      </c>
      <c r="D194" s="14">
        <f>D193-D192</f>
        <v>0</v>
      </c>
      <c r="E194" s="15"/>
      <c r="F194" s="16"/>
      <c r="G194" s="16"/>
      <c r="H194" s="17"/>
      <c r="I194" s="11"/>
      <c r="J194" s="11"/>
      <c r="K194" s="11"/>
    </row>
    <row r="195" ht="24" customHeight="1" spans="1:11">
      <c r="A195" s="11"/>
      <c r="B195" s="12"/>
      <c r="C195" s="13" t="s">
        <v>734</v>
      </c>
      <c r="D195" s="14">
        <f>IF(D192=0,0,D193/D192-1)*100</f>
        <v>0</v>
      </c>
      <c r="E195" s="15" t="s">
        <v>653</v>
      </c>
      <c r="F195" s="18">
        <v>0</v>
      </c>
      <c r="G195" s="18">
        <v>10</v>
      </c>
      <c r="H195" s="19" t="s">
        <v>654</v>
      </c>
      <c r="I195" s="25"/>
      <c r="J195" s="25"/>
      <c r="K195" s="25"/>
    </row>
    <row r="196" ht="24" customHeight="1" spans="1:11">
      <c r="A196" s="11" t="s">
        <v>1075</v>
      </c>
      <c r="B196" s="12" t="s">
        <v>958</v>
      </c>
      <c r="C196" s="13" t="s">
        <v>661</v>
      </c>
      <c r="D196" s="20">
        <v>0</v>
      </c>
      <c r="E196" s="15"/>
      <c r="F196" s="16"/>
      <c r="G196" s="16"/>
      <c r="H196" s="17"/>
      <c r="I196" s="11"/>
      <c r="J196" s="11"/>
      <c r="K196" s="11"/>
    </row>
    <row r="197" ht="24" customHeight="1" spans="1:11">
      <c r="A197" s="11"/>
      <c r="B197" s="12"/>
      <c r="C197" s="13" t="s">
        <v>80</v>
      </c>
      <c r="D197" s="20">
        <v>0</v>
      </c>
      <c r="E197" s="15"/>
      <c r="F197" s="16"/>
      <c r="G197" s="16"/>
      <c r="H197" s="17"/>
      <c r="I197" s="11"/>
      <c r="J197" s="11"/>
      <c r="K197" s="11"/>
    </row>
    <row r="198" ht="24" customHeight="1" spans="1:11">
      <c r="A198" s="11"/>
      <c r="B198" s="12"/>
      <c r="C198" s="13" t="s">
        <v>733</v>
      </c>
      <c r="D198" s="14">
        <f>D197-D196</f>
        <v>0</v>
      </c>
      <c r="E198" s="15"/>
      <c r="F198" s="16"/>
      <c r="G198" s="16"/>
      <c r="H198" s="17"/>
      <c r="I198" s="11"/>
      <c r="J198" s="11"/>
      <c r="K198" s="11"/>
    </row>
    <row r="199" ht="24" customHeight="1" spans="1:11">
      <c r="A199" s="11"/>
      <c r="B199" s="12"/>
      <c r="C199" s="13" t="s">
        <v>734</v>
      </c>
      <c r="D199" s="14">
        <f>IF(D196=0,0,D197/D196-1)*100</f>
        <v>0</v>
      </c>
      <c r="E199" s="15" t="s">
        <v>653</v>
      </c>
      <c r="F199" s="18">
        <v>0</v>
      </c>
      <c r="G199" s="18">
        <v>10</v>
      </c>
      <c r="H199" s="19" t="s">
        <v>654</v>
      </c>
      <c r="I199" s="25"/>
      <c r="J199" s="25"/>
      <c r="K199" s="25"/>
    </row>
    <row r="200" ht="24" customHeight="1" spans="1:11">
      <c r="A200" s="11" t="s">
        <v>1076</v>
      </c>
      <c r="B200" s="12" t="s">
        <v>958</v>
      </c>
      <c r="C200" s="13" t="s">
        <v>661</v>
      </c>
      <c r="D200" s="20">
        <v>0</v>
      </c>
      <c r="E200" s="15"/>
      <c r="F200" s="16"/>
      <c r="G200" s="16"/>
      <c r="H200" s="17"/>
      <c r="I200" s="11"/>
      <c r="J200" s="11"/>
      <c r="K200" s="11"/>
    </row>
    <row r="201" ht="24" customHeight="1" spans="1:11">
      <c r="A201" s="11"/>
      <c r="B201" s="12"/>
      <c r="C201" s="13" t="s">
        <v>80</v>
      </c>
      <c r="D201" s="20">
        <v>0</v>
      </c>
      <c r="E201" s="15"/>
      <c r="F201" s="16"/>
      <c r="G201" s="16"/>
      <c r="H201" s="17"/>
      <c r="I201" s="11"/>
      <c r="J201" s="11"/>
      <c r="K201" s="11"/>
    </row>
    <row r="202" ht="24" customHeight="1" spans="1:11">
      <c r="A202" s="11"/>
      <c r="B202" s="12"/>
      <c r="C202" s="13" t="s">
        <v>733</v>
      </c>
      <c r="D202" s="14">
        <f>D201-D200</f>
        <v>0</v>
      </c>
      <c r="E202" s="15"/>
      <c r="F202" s="16"/>
      <c r="G202" s="16"/>
      <c r="H202" s="17"/>
      <c r="I202" s="11"/>
      <c r="J202" s="11"/>
      <c r="K202" s="11"/>
    </row>
    <row r="203" ht="24" customHeight="1" spans="1:11">
      <c r="A203" s="11"/>
      <c r="B203" s="12"/>
      <c r="C203" s="13" t="s">
        <v>734</v>
      </c>
      <c r="D203" s="14">
        <f>IF(D200=0,0,D201/D200-1)*100</f>
        <v>0</v>
      </c>
      <c r="E203" s="15" t="s">
        <v>653</v>
      </c>
      <c r="F203" s="18">
        <v>-20</v>
      </c>
      <c r="G203" s="18">
        <v>20</v>
      </c>
      <c r="H203" s="19" t="s">
        <v>654</v>
      </c>
      <c r="I203" s="25"/>
      <c r="J203" s="25"/>
      <c r="K203" s="25"/>
    </row>
    <row r="204" ht="24" customHeight="1" spans="1:11">
      <c r="A204" s="11" t="s">
        <v>1077</v>
      </c>
      <c r="B204" s="12"/>
      <c r="C204" s="13" t="s">
        <v>661</v>
      </c>
      <c r="D204" s="14">
        <f>IF(D165=0,0,D200/D165*100)</f>
        <v>0</v>
      </c>
      <c r="E204" s="15" t="s">
        <v>653</v>
      </c>
      <c r="F204" s="18">
        <v>0</v>
      </c>
      <c r="G204" s="18">
        <v>3</v>
      </c>
      <c r="H204" s="19" t="s">
        <v>654</v>
      </c>
      <c r="I204" s="25"/>
      <c r="J204" s="25"/>
      <c r="K204" s="25"/>
    </row>
    <row r="205" ht="24" customHeight="1" spans="1:11">
      <c r="A205" s="11"/>
      <c r="B205" s="12"/>
      <c r="C205" s="13" t="s">
        <v>80</v>
      </c>
      <c r="D205" s="14">
        <f>IF(D166=0,0,D201/D166*100)</f>
        <v>0</v>
      </c>
      <c r="E205" s="15" t="s">
        <v>653</v>
      </c>
      <c r="F205" s="18">
        <v>0</v>
      </c>
      <c r="G205" s="18">
        <v>3</v>
      </c>
      <c r="H205" s="19" t="s">
        <v>654</v>
      </c>
      <c r="I205" s="25"/>
      <c r="J205" s="25"/>
      <c r="K205" s="25"/>
    </row>
    <row r="206" ht="24" customHeight="1" spans="1:11">
      <c r="A206" s="11" t="s">
        <v>1078</v>
      </c>
      <c r="B206" s="12" t="s">
        <v>958</v>
      </c>
      <c r="C206" s="13" t="s">
        <v>661</v>
      </c>
      <c r="D206" s="20">
        <v>0</v>
      </c>
      <c r="E206" s="15"/>
      <c r="F206" s="16"/>
      <c r="G206" s="16"/>
      <c r="H206" s="17"/>
      <c r="I206" s="11"/>
      <c r="J206" s="11"/>
      <c r="K206" s="11"/>
    </row>
    <row r="207" ht="24" customHeight="1" spans="1:11">
      <c r="A207" s="11"/>
      <c r="B207" s="12"/>
      <c r="C207" s="13" t="s">
        <v>80</v>
      </c>
      <c r="D207" s="20">
        <v>0</v>
      </c>
      <c r="E207" s="15"/>
      <c r="F207" s="16"/>
      <c r="G207" s="16"/>
      <c r="H207" s="17"/>
      <c r="I207" s="11"/>
      <c r="J207" s="11"/>
      <c r="K207" s="11"/>
    </row>
    <row r="208" ht="24" customHeight="1" spans="1:11">
      <c r="A208" s="11"/>
      <c r="B208" s="12"/>
      <c r="C208" s="13" t="s">
        <v>733</v>
      </c>
      <c r="D208" s="14">
        <f>D207-D206</f>
        <v>0</v>
      </c>
      <c r="E208" s="15"/>
      <c r="F208" s="16"/>
      <c r="G208" s="16"/>
      <c r="H208" s="17"/>
      <c r="I208" s="11"/>
      <c r="J208" s="11"/>
      <c r="K208" s="11"/>
    </row>
    <row r="209" ht="24" customHeight="1" spans="1:11">
      <c r="A209" s="11"/>
      <c r="B209" s="12"/>
      <c r="C209" s="13" t="s">
        <v>734</v>
      </c>
      <c r="D209" s="14">
        <f>IF(D206=0,0,D207/D206-1)*100</f>
        <v>0</v>
      </c>
      <c r="E209" s="15" t="s">
        <v>653</v>
      </c>
      <c r="F209" s="18">
        <v>-20</v>
      </c>
      <c r="G209" s="18">
        <v>20</v>
      </c>
      <c r="H209" s="19" t="s">
        <v>654</v>
      </c>
      <c r="I209" s="25"/>
      <c r="J209" s="25"/>
      <c r="K209" s="25"/>
    </row>
    <row r="210" ht="24" customHeight="1" spans="1:11">
      <c r="A210" s="11" t="s">
        <v>1079</v>
      </c>
      <c r="B210" s="12"/>
      <c r="C210" s="13" t="s">
        <v>661</v>
      </c>
      <c r="D210" s="14">
        <f>IF(D165=0,0,D206/D165*100)</f>
        <v>0</v>
      </c>
      <c r="E210" s="15" t="s">
        <v>653</v>
      </c>
      <c r="F210" s="18">
        <v>0</v>
      </c>
      <c r="G210" s="18">
        <v>3</v>
      </c>
      <c r="H210" s="19" t="s">
        <v>654</v>
      </c>
      <c r="I210" s="25"/>
      <c r="J210" s="25"/>
      <c r="K210" s="25"/>
    </row>
    <row r="211" ht="24" customHeight="1" spans="1:11">
      <c r="A211" s="11"/>
      <c r="B211" s="12"/>
      <c r="C211" s="13" t="s">
        <v>80</v>
      </c>
      <c r="D211" s="14">
        <f>IF(D166=0,0,D207/D166*100)</f>
        <v>0</v>
      </c>
      <c r="E211" s="15" t="s">
        <v>653</v>
      </c>
      <c r="F211" s="18">
        <v>0</v>
      </c>
      <c r="G211" s="18">
        <v>3</v>
      </c>
      <c r="H211" s="19" t="s">
        <v>654</v>
      </c>
      <c r="I211" s="25"/>
      <c r="J211" s="25"/>
      <c r="K211" s="25"/>
    </row>
    <row r="212" ht="24" customHeight="1" spans="1:11">
      <c r="A212" s="11" t="s">
        <v>1080</v>
      </c>
      <c r="B212" s="12" t="s">
        <v>958</v>
      </c>
      <c r="C212" s="13" t="s">
        <v>661</v>
      </c>
      <c r="D212" s="20">
        <v>0</v>
      </c>
      <c r="E212" s="15"/>
      <c r="F212" s="16"/>
      <c r="G212" s="16"/>
      <c r="H212" s="17"/>
      <c r="I212" s="11"/>
      <c r="J212" s="11"/>
      <c r="K212" s="11"/>
    </row>
    <row r="213" ht="24" customHeight="1" spans="1:11">
      <c r="A213" s="11"/>
      <c r="B213" s="12"/>
      <c r="C213" s="13" t="s">
        <v>80</v>
      </c>
      <c r="D213" s="20">
        <v>0</v>
      </c>
      <c r="E213" s="15"/>
      <c r="F213" s="16"/>
      <c r="G213" s="16"/>
      <c r="H213" s="17"/>
      <c r="I213" s="11"/>
      <c r="J213" s="11"/>
      <c r="K213" s="11"/>
    </row>
    <row r="214" ht="24" customHeight="1" spans="1:11">
      <c r="A214" s="11"/>
      <c r="B214" s="12"/>
      <c r="C214" s="13" t="s">
        <v>733</v>
      </c>
      <c r="D214" s="14">
        <f>D213-D212</f>
        <v>0</v>
      </c>
      <c r="E214" s="15"/>
      <c r="F214" s="16"/>
      <c r="G214" s="16"/>
      <c r="H214" s="17"/>
      <c r="I214" s="11"/>
      <c r="J214" s="11"/>
      <c r="K214" s="11"/>
    </row>
    <row r="215" ht="24" customHeight="1" spans="1:11">
      <c r="A215" s="11"/>
      <c r="B215" s="12"/>
      <c r="C215" s="13" t="s">
        <v>734</v>
      </c>
      <c r="D215" s="14">
        <f>IF(D212=0,0,D213/D212-1)*100</f>
        <v>0</v>
      </c>
      <c r="E215" s="15" t="s">
        <v>653</v>
      </c>
      <c r="F215" s="18">
        <v>0</v>
      </c>
      <c r="G215" s="18">
        <v>10</v>
      </c>
      <c r="H215" s="19" t="s">
        <v>654</v>
      </c>
      <c r="I215" s="25"/>
      <c r="J215" s="25"/>
      <c r="K215" s="25"/>
    </row>
    <row r="216" ht="24" customHeight="1" spans="1:11">
      <c r="A216" s="11" t="s">
        <v>1081</v>
      </c>
      <c r="B216" s="12" t="s">
        <v>958</v>
      </c>
      <c r="C216" s="13" t="s">
        <v>661</v>
      </c>
      <c r="D216" s="20">
        <v>0</v>
      </c>
      <c r="E216" s="15"/>
      <c r="F216" s="16"/>
      <c r="G216" s="16"/>
      <c r="H216" s="17"/>
      <c r="I216" s="11"/>
      <c r="J216" s="11"/>
      <c r="K216" s="11"/>
    </row>
    <row r="217" ht="24" customHeight="1" spans="1:11">
      <c r="A217" s="11"/>
      <c r="B217" s="12"/>
      <c r="C217" s="13" t="s">
        <v>80</v>
      </c>
      <c r="D217" s="20">
        <v>0</v>
      </c>
      <c r="E217" s="15"/>
      <c r="F217" s="16"/>
      <c r="G217" s="16"/>
      <c r="H217" s="17"/>
      <c r="I217" s="11"/>
      <c r="J217" s="11"/>
      <c r="K217" s="11"/>
    </row>
    <row r="218" ht="24" customHeight="1" spans="1:11">
      <c r="A218" s="11"/>
      <c r="B218" s="12"/>
      <c r="C218" s="13" t="s">
        <v>733</v>
      </c>
      <c r="D218" s="14">
        <f>D217-D216</f>
        <v>0</v>
      </c>
      <c r="E218" s="15"/>
      <c r="F218" s="16"/>
      <c r="G218" s="16"/>
      <c r="H218" s="17"/>
      <c r="I218" s="11"/>
      <c r="J218" s="11"/>
      <c r="K218" s="11"/>
    </row>
    <row r="219" ht="24" customHeight="1" spans="1:11">
      <c r="A219" s="11"/>
      <c r="B219" s="12"/>
      <c r="C219" s="13" t="s">
        <v>734</v>
      </c>
      <c r="D219" s="14">
        <f>IF(D216=0,0,D217/D216-1)*100</f>
        <v>0</v>
      </c>
      <c r="E219" s="15"/>
      <c r="F219" s="55"/>
      <c r="G219" s="55"/>
      <c r="H219" s="19" t="s">
        <v>654</v>
      </c>
      <c r="I219" s="25"/>
      <c r="J219" s="25"/>
      <c r="K219" s="25"/>
    </row>
    <row r="220" ht="24" customHeight="1" spans="1:11">
      <c r="A220" s="11" t="s">
        <v>1082</v>
      </c>
      <c r="B220" s="12" t="s">
        <v>736</v>
      </c>
      <c r="C220" s="13" t="s">
        <v>661</v>
      </c>
      <c r="D220" s="14">
        <v>0</v>
      </c>
      <c r="E220" s="15"/>
      <c r="F220" s="16"/>
      <c r="G220" s="16"/>
      <c r="H220" s="17"/>
      <c r="I220" s="11"/>
      <c r="J220" s="11"/>
      <c r="K220" s="11"/>
    </row>
    <row r="221" ht="24" customHeight="1" spans="1:11">
      <c r="A221" s="11"/>
      <c r="B221" s="12"/>
      <c r="C221" s="13" t="s">
        <v>80</v>
      </c>
      <c r="D221" s="14">
        <v>0</v>
      </c>
      <c r="E221" s="15"/>
      <c r="F221" s="16"/>
      <c r="G221" s="16"/>
      <c r="H221" s="17"/>
      <c r="I221" s="11"/>
      <c r="J221" s="11"/>
      <c r="K221" s="11"/>
    </row>
    <row r="222" ht="24" customHeight="1" spans="1:11">
      <c r="A222" s="11"/>
      <c r="B222" s="12"/>
      <c r="C222" s="13" t="s">
        <v>733</v>
      </c>
      <c r="D222" s="14">
        <f>D221-D220</f>
        <v>0</v>
      </c>
      <c r="E222" s="15"/>
      <c r="F222" s="16"/>
      <c r="G222" s="16"/>
      <c r="H222" s="17"/>
      <c r="I222" s="11"/>
      <c r="J222" s="11"/>
      <c r="K222" s="11"/>
    </row>
    <row r="223" ht="24" customHeight="1" spans="1:11">
      <c r="A223" s="11"/>
      <c r="B223" s="12"/>
      <c r="C223" s="13" t="s">
        <v>734</v>
      </c>
      <c r="D223" s="14">
        <f>IF(D220=0,0,D221/D220-1)*100</f>
        <v>0</v>
      </c>
      <c r="E223" s="15" t="s">
        <v>653</v>
      </c>
      <c r="F223" s="85">
        <v>5</v>
      </c>
      <c r="G223" s="85">
        <v>20</v>
      </c>
      <c r="H223" s="19" t="s">
        <v>654</v>
      </c>
      <c r="I223" s="25"/>
      <c r="J223" s="25"/>
      <c r="K223" s="25"/>
    </row>
    <row r="224" ht="24" customHeight="1" spans="1:11">
      <c r="A224" s="11" t="s">
        <v>1083</v>
      </c>
      <c r="B224" s="12" t="s">
        <v>1084</v>
      </c>
      <c r="C224" s="13" t="s">
        <v>661</v>
      </c>
      <c r="D224" s="14">
        <v>0</v>
      </c>
      <c r="E224" s="15"/>
      <c r="F224" s="16"/>
      <c r="G224" s="16"/>
      <c r="H224" s="17"/>
      <c r="I224" s="11"/>
      <c r="J224" s="11"/>
      <c r="K224" s="11"/>
    </row>
    <row r="225" ht="24" customHeight="1" spans="1:11">
      <c r="A225" s="11"/>
      <c r="B225" s="12"/>
      <c r="C225" s="13" t="s">
        <v>80</v>
      </c>
      <c r="D225" s="14">
        <v>0</v>
      </c>
      <c r="E225" s="15"/>
      <c r="F225" s="16"/>
      <c r="G225" s="16"/>
      <c r="H225" s="17"/>
      <c r="I225" s="11"/>
      <c r="J225" s="11"/>
      <c r="K225" s="11"/>
    </row>
    <row r="226" ht="24" customHeight="1" spans="1:11">
      <c r="A226" s="11"/>
      <c r="B226" s="12"/>
      <c r="C226" s="13" t="s">
        <v>733</v>
      </c>
      <c r="D226" s="14">
        <f>D225-D224</f>
        <v>0</v>
      </c>
      <c r="E226" s="15"/>
      <c r="F226" s="16"/>
      <c r="G226" s="16"/>
      <c r="H226" s="17"/>
      <c r="I226" s="11"/>
      <c r="J226" s="11"/>
      <c r="K226" s="11"/>
    </row>
    <row r="227" ht="24" customHeight="1" spans="1:11">
      <c r="A227" s="11"/>
      <c r="B227" s="12"/>
      <c r="C227" s="13" t="s">
        <v>734</v>
      </c>
      <c r="D227" s="14">
        <f>IF(D224=0,0,D225/D224-1)*100</f>
        <v>0</v>
      </c>
      <c r="E227" s="15" t="s">
        <v>653</v>
      </c>
      <c r="F227" s="85">
        <v>5</v>
      </c>
      <c r="G227" s="85">
        <v>20</v>
      </c>
      <c r="H227" s="19" t="s">
        <v>654</v>
      </c>
      <c r="I227" s="25"/>
      <c r="J227" s="25"/>
      <c r="K227" s="25"/>
    </row>
    <row r="228" ht="24" customHeight="1" spans="1:11">
      <c r="A228" s="11" t="s">
        <v>1085</v>
      </c>
      <c r="B228" s="12" t="s">
        <v>837</v>
      </c>
      <c r="C228" s="13" t="s">
        <v>661</v>
      </c>
      <c r="D228" s="14">
        <f>IF(D181=0,0,D220/D181)</f>
        <v>0</v>
      </c>
      <c r="E228" s="15"/>
      <c r="F228" s="16"/>
      <c r="G228" s="16"/>
      <c r="H228" s="17"/>
      <c r="I228" s="11"/>
      <c r="J228" s="11"/>
      <c r="K228" s="11"/>
    </row>
    <row r="229" ht="24" customHeight="1" spans="1:11">
      <c r="A229" s="11"/>
      <c r="B229" s="12"/>
      <c r="C229" s="13" t="s">
        <v>80</v>
      </c>
      <c r="D229" s="14">
        <f>IF(D182=0,0,D221/D182)</f>
        <v>0</v>
      </c>
      <c r="E229" s="15"/>
      <c r="F229" s="16"/>
      <c r="G229" s="16"/>
      <c r="H229" s="17"/>
      <c r="I229" s="11"/>
      <c r="J229" s="11"/>
      <c r="K229" s="11"/>
    </row>
    <row r="230" ht="24" customHeight="1" spans="1:11">
      <c r="A230" s="11"/>
      <c r="B230" s="12"/>
      <c r="C230" s="13" t="s">
        <v>733</v>
      </c>
      <c r="D230" s="14">
        <f>D229-D228</f>
        <v>0</v>
      </c>
      <c r="E230" s="15"/>
      <c r="F230" s="16"/>
      <c r="G230" s="16"/>
      <c r="H230" s="17"/>
      <c r="I230" s="11"/>
      <c r="J230" s="11"/>
      <c r="K230" s="11"/>
    </row>
    <row r="231" ht="24" customHeight="1" spans="1:11">
      <c r="A231" s="11"/>
      <c r="B231" s="12"/>
      <c r="C231" s="13" t="s">
        <v>734</v>
      </c>
      <c r="D231" s="14">
        <f>IF(D228=0,0,D229/D228-1)*100</f>
        <v>0</v>
      </c>
      <c r="E231" s="15" t="s">
        <v>653</v>
      </c>
      <c r="F231" s="85">
        <v>5</v>
      </c>
      <c r="G231" s="85">
        <v>20</v>
      </c>
      <c r="H231" s="19" t="s">
        <v>654</v>
      </c>
      <c r="I231" s="25"/>
      <c r="J231" s="25"/>
      <c r="K231" s="25"/>
    </row>
    <row r="232" ht="24" customHeight="1" spans="1:11">
      <c r="A232" s="11" t="s">
        <v>1086</v>
      </c>
      <c r="B232" s="12" t="s">
        <v>1087</v>
      </c>
      <c r="C232" s="13" t="s">
        <v>661</v>
      </c>
      <c r="D232" s="14">
        <v>0</v>
      </c>
      <c r="E232" s="15" t="s">
        <v>653</v>
      </c>
      <c r="F232" s="85">
        <v>60</v>
      </c>
      <c r="G232" s="85">
        <v>300</v>
      </c>
      <c r="H232" s="19" t="s">
        <v>654</v>
      </c>
      <c r="I232" s="25"/>
      <c r="J232" s="25"/>
      <c r="K232" s="25"/>
    </row>
    <row r="233" ht="24" customHeight="1" spans="1:11">
      <c r="A233" s="11"/>
      <c r="B233" s="12"/>
      <c r="C233" s="13" t="s">
        <v>80</v>
      </c>
      <c r="D233" s="14">
        <v>0</v>
      </c>
      <c r="E233" s="15" t="s">
        <v>653</v>
      </c>
      <c r="F233" s="85">
        <v>60</v>
      </c>
      <c r="G233" s="85">
        <v>300</v>
      </c>
      <c r="H233" s="19" t="s">
        <v>654</v>
      </c>
      <c r="I233" s="25"/>
      <c r="J233" s="25"/>
      <c r="K233" s="25"/>
    </row>
    <row r="234" ht="24" customHeight="1" spans="1:11">
      <c r="A234" s="11"/>
      <c r="B234" s="12"/>
      <c r="C234" s="13" t="s">
        <v>733</v>
      </c>
      <c r="D234" s="14">
        <f>D233-D232</f>
        <v>0</v>
      </c>
      <c r="E234" s="15"/>
      <c r="F234" s="16"/>
      <c r="G234" s="16"/>
      <c r="H234" s="17"/>
      <c r="I234" s="11"/>
      <c r="J234" s="11"/>
      <c r="K234" s="11"/>
    </row>
    <row r="235" ht="24" customHeight="1" spans="1:11">
      <c r="A235" s="11"/>
      <c r="B235" s="12"/>
      <c r="C235" s="13" t="s">
        <v>734</v>
      </c>
      <c r="D235" s="14">
        <f>IF(D232=0,0,D233/D232-1)*100</f>
        <v>0</v>
      </c>
      <c r="E235" s="15"/>
      <c r="F235" s="55"/>
      <c r="G235" s="55"/>
      <c r="H235" s="19"/>
      <c r="I235" s="25"/>
      <c r="J235" s="25"/>
      <c r="K235" s="25"/>
    </row>
    <row r="236" ht="24" customHeight="1" spans="1:11">
      <c r="A236" s="8" t="s">
        <v>932</v>
      </c>
      <c r="B236" s="8"/>
      <c r="C236" s="9"/>
      <c r="D236" s="54"/>
      <c r="E236" s="54"/>
      <c r="F236" s="54"/>
      <c r="G236" s="54"/>
      <c r="H236" s="17"/>
      <c r="I236" s="167"/>
      <c r="J236" s="167"/>
      <c r="K236" s="167"/>
    </row>
    <row r="237" ht="24" customHeight="1" spans="1:11">
      <c r="A237" s="11" t="s">
        <v>1088</v>
      </c>
      <c r="B237" s="11" t="s">
        <v>1089</v>
      </c>
      <c r="C237" s="13" t="s">
        <v>661</v>
      </c>
      <c r="D237" s="14">
        <f>IF(D220=0,0,D19/D220)*100</f>
        <v>0</v>
      </c>
      <c r="E237" s="15"/>
      <c r="F237" s="16"/>
      <c r="G237" s="16"/>
      <c r="H237" s="17"/>
      <c r="I237" s="11"/>
      <c r="J237" s="11"/>
      <c r="K237" s="11"/>
    </row>
    <row r="238" ht="24" customHeight="1" spans="1:11">
      <c r="A238" s="11"/>
      <c r="B238" s="11"/>
      <c r="C238" s="13" t="s">
        <v>80</v>
      </c>
      <c r="D238" s="14">
        <f>IF(D221=0,0,D20/D221)*100</f>
        <v>0</v>
      </c>
      <c r="E238" s="15"/>
      <c r="F238" s="16"/>
      <c r="G238" s="16"/>
      <c r="H238" s="17"/>
      <c r="I238" s="11"/>
      <c r="J238" s="11"/>
      <c r="K238" s="11"/>
    </row>
    <row r="239" ht="24" customHeight="1" spans="1:11">
      <c r="A239" s="11"/>
      <c r="B239" s="11"/>
      <c r="C239" s="13" t="s">
        <v>733</v>
      </c>
      <c r="D239" s="14">
        <f>D238-D237</f>
        <v>0</v>
      </c>
      <c r="E239" s="15"/>
      <c r="F239" s="16"/>
      <c r="G239" s="16"/>
      <c r="H239" s="17"/>
      <c r="I239" s="11"/>
      <c r="J239" s="11"/>
      <c r="K239" s="11"/>
    </row>
    <row r="240" ht="24" customHeight="1" spans="1:11">
      <c r="A240" s="11" t="s">
        <v>1090</v>
      </c>
      <c r="B240" s="11" t="s">
        <v>1091</v>
      </c>
      <c r="C240" s="13" t="s">
        <v>661</v>
      </c>
      <c r="D240" s="14">
        <v>0</v>
      </c>
      <c r="E240" s="15" t="s">
        <v>653</v>
      </c>
      <c r="F240" s="85">
        <v>5</v>
      </c>
      <c r="G240" s="85">
        <v>13</v>
      </c>
      <c r="H240" s="19" t="s">
        <v>654</v>
      </c>
      <c r="I240" s="25"/>
      <c r="J240" s="25"/>
      <c r="K240" s="25"/>
    </row>
    <row r="241" ht="24" customHeight="1" spans="1:11">
      <c r="A241" s="11"/>
      <c r="B241" s="11"/>
      <c r="C241" s="13" t="s">
        <v>80</v>
      </c>
      <c r="D241" s="14">
        <v>0</v>
      </c>
      <c r="E241" s="15" t="s">
        <v>653</v>
      </c>
      <c r="F241" s="85">
        <v>5</v>
      </c>
      <c r="G241" s="85">
        <v>13</v>
      </c>
      <c r="H241" s="19" t="s">
        <v>654</v>
      </c>
      <c r="I241" s="25"/>
      <c r="J241" s="25"/>
      <c r="K241" s="25"/>
    </row>
    <row r="242" ht="24" customHeight="1" spans="1:11">
      <c r="A242" s="11"/>
      <c r="B242" s="11"/>
      <c r="C242" s="13" t="s">
        <v>733</v>
      </c>
      <c r="D242" s="14">
        <f>D241-D240</f>
        <v>0</v>
      </c>
      <c r="E242" s="15" t="s">
        <v>653</v>
      </c>
      <c r="F242" s="85">
        <v>-1</v>
      </c>
      <c r="G242" s="85">
        <v>1</v>
      </c>
      <c r="H242" s="19" t="s">
        <v>654</v>
      </c>
      <c r="I242" s="25"/>
      <c r="J242" s="25"/>
      <c r="K242" s="25"/>
    </row>
  </sheetData>
  <mergeCells count="136">
    <mergeCell ref="A1:K1"/>
    <mergeCell ref="F4:G4"/>
    <mergeCell ref="A6:I6"/>
    <mergeCell ref="A66:I66"/>
    <mergeCell ref="A139:I139"/>
    <mergeCell ref="A164:I164"/>
    <mergeCell ref="A236:I236"/>
    <mergeCell ref="A4:A5"/>
    <mergeCell ref="A7:A10"/>
    <mergeCell ref="A11:A14"/>
    <mergeCell ref="A15:A18"/>
    <mergeCell ref="A19:A22"/>
    <mergeCell ref="A23:A26"/>
    <mergeCell ref="A27:A30"/>
    <mergeCell ref="A31:A34"/>
    <mergeCell ref="A35:A38"/>
    <mergeCell ref="A39:A42"/>
    <mergeCell ref="A43:A48"/>
    <mergeCell ref="A49:A52"/>
    <mergeCell ref="A53:A55"/>
    <mergeCell ref="A56:A59"/>
    <mergeCell ref="A60:A63"/>
    <mergeCell ref="A64:A65"/>
    <mergeCell ref="A67:A70"/>
    <mergeCell ref="A71:A74"/>
    <mergeCell ref="A75:A78"/>
    <mergeCell ref="A79:A82"/>
    <mergeCell ref="A83:A86"/>
    <mergeCell ref="A87:A90"/>
    <mergeCell ref="A91:A94"/>
    <mergeCell ref="A95:A98"/>
    <mergeCell ref="A99:A102"/>
    <mergeCell ref="A103:A106"/>
    <mergeCell ref="A107:A110"/>
    <mergeCell ref="A111:A114"/>
    <mergeCell ref="A115:A118"/>
    <mergeCell ref="A119:A122"/>
    <mergeCell ref="A123:A126"/>
    <mergeCell ref="A127:A130"/>
    <mergeCell ref="A131:A134"/>
    <mergeCell ref="A135:A138"/>
    <mergeCell ref="A140:A143"/>
    <mergeCell ref="A144:A147"/>
    <mergeCell ref="A148:A151"/>
    <mergeCell ref="A152:A155"/>
    <mergeCell ref="A156:A159"/>
    <mergeCell ref="A160:A163"/>
    <mergeCell ref="A165:A168"/>
    <mergeCell ref="A169:A172"/>
    <mergeCell ref="A173:A176"/>
    <mergeCell ref="A177:A180"/>
    <mergeCell ref="A181:A184"/>
    <mergeCell ref="A185:A188"/>
    <mergeCell ref="A189:A191"/>
    <mergeCell ref="A192:A195"/>
    <mergeCell ref="A196:A199"/>
    <mergeCell ref="A200:A203"/>
    <mergeCell ref="A204:A205"/>
    <mergeCell ref="A206:A209"/>
    <mergeCell ref="A210:A211"/>
    <mergeCell ref="A212:A215"/>
    <mergeCell ref="A216:A219"/>
    <mergeCell ref="A220:A223"/>
    <mergeCell ref="A224:A227"/>
    <mergeCell ref="A228:A231"/>
    <mergeCell ref="A232:A235"/>
    <mergeCell ref="A237:A239"/>
    <mergeCell ref="A240:A242"/>
    <mergeCell ref="B4:B5"/>
    <mergeCell ref="B7:B10"/>
    <mergeCell ref="B11:B14"/>
    <mergeCell ref="B15:B18"/>
    <mergeCell ref="B19:B22"/>
    <mergeCell ref="B23:B26"/>
    <mergeCell ref="B27:B30"/>
    <mergeCell ref="B31:B34"/>
    <mergeCell ref="B35:B38"/>
    <mergeCell ref="B39:B42"/>
    <mergeCell ref="B43:B48"/>
    <mergeCell ref="B49:B52"/>
    <mergeCell ref="B53:B55"/>
    <mergeCell ref="B56:B59"/>
    <mergeCell ref="B60:B63"/>
    <mergeCell ref="B64:B65"/>
    <mergeCell ref="B67:B70"/>
    <mergeCell ref="B71:B74"/>
    <mergeCell ref="B75:B78"/>
    <mergeCell ref="B79:B82"/>
    <mergeCell ref="B83:B86"/>
    <mergeCell ref="B87:B90"/>
    <mergeCell ref="B91:B94"/>
    <mergeCell ref="B95:B98"/>
    <mergeCell ref="B99:B102"/>
    <mergeCell ref="B103:B106"/>
    <mergeCell ref="B107:B110"/>
    <mergeCell ref="B111:B114"/>
    <mergeCell ref="B115:B118"/>
    <mergeCell ref="B119:B122"/>
    <mergeCell ref="B123:B126"/>
    <mergeCell ref="B127:B130"/>
    <mergeCell ref="B131:B134"/>
    <mergeCell ref="B135:B138"/>
    <mergeCell ref="B140:B143"/>
    <mergeCell ref="B144:B147"/>
    <mergeCell ref="B148:B151"/>
    <mergeCell ref="B152:B155"/>
    <mergeCell ref="B156:B159"/>
    <mergeCell ref="B160:B163"/>
    <mergeCell ref="B165:B168"/>
    <mergeCell ref="B169:B172"/>
    <mergeCell ref="B173:B176"/>
    <mergeCell ref="B177:B180"/>
    <mergeCell ref="B181:B184"/>
    <mergeCell ref="B185:B188"/>
    <mergeCell ref="B189:B191"/>
    <mergeCell ref="B192:B195"/>
    <mergeCell ref="B196:B199"/>
    <mergeCell ref="B200:B203"/>
    <mergeCell ref="B204:B205"/>
    <mergeCell ref="B206:B209"/>
    <mergeCell ref="B210:B211"/>
    <mergeCell ref="B212:B215"/>
    <mergeCell ref="B216:B219"/>
    <mergeCell ref="B220:B223"/>
    <mergeCell ref="B224:B227"/>
    <mergeCell ref="B228:B231"/>
    <mergeCell ref="B232:B235"/>
    <mergeCell ref="B237:B239"/>
    <mergeCell ref="B240:B242"/>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zoomScalePageLayoutView="60" workbookViewId="0">
      <pane topLeftCell="F37" activePane="bottomRight" state="frozen"/>
      <selection activeCell="A1" sqref="A1:K1"/>
    </sheetView>
  </sheetViews>
  <sheetFormatPr defaultColWidth="8" defaultRowHeight="13.5"/>
  <cols>
    <col min="1" max="1" width="31.4083333333333" style="1"/>
    <col min="2" max="2" width="22.9416666666667" style="1"/>
    <col min="3" max="3" width="27.25" style="1"/>
    <col min="4" max="4" width="26.8166666666667" style="1"/>
    <col min="5" max="5" width="5.73333333333333" style="1"/>
    <col min="6" max="6" width="7.45833333333333" style="1"/>
    <col min="7" max="7" width="8.74166666666667" style="1"/>
    <col min="8" max="8" width="6.73333333333333" style="1"/>
    <col min="9" max="11" width="31.4083333333333" style="1"/>
  </cols>
  <sheetData>
    <row r="1" ht="31.5" customHeight="1" spans="1:11">
      <c r="A1" s="56" t="s">
        <v>1092</v>
      </c>
      <c r="B1" s="56"/>
      <c r="C1" s="56"/>
      <c r="D1" s="56"/>
      <c r="E1" s="56"/>
      <c r="F1" s="56"/>
      <c r="G1" s="56"/>
      <c r="H1" s="3"/>
      <c r="I1" s="56"/>
      <c r="J1" s="56"/>
      <c r="K1" s="56"/>
    </row>
    <row r="2" ht="12" customHeight="1" spans="1:11">
      <c r="A2" s="57" t="s">
        <v>1093</v>
      </c>
      <c r="B2" s="57"/>
      <c r="C2" s="57"/>
      <c r="D2" s="57"/>
      <c r="E2" s="57"/>
      <c r="F2" s="57"/>
      <c r="G2" s="57"/>
      <c r="H2" s="3"/>
      <c r="I2" s="57"/>
      <c r="J2" s="57"/>
      <c r="K2" s="57"/>
    </row>
    <row r="3" ht="16.5" customHeight="1" spans="1:11">
      <c r="A3" s="4" t="s">
        <v>49</v>
      </c>
      <c r="B3" s="58"/>
      <c r="C3" s="59"/>
      <c r="D3" s="59"/>
      <c r="E3" s="59"/>
      <c r="F3" s="59"/>
      <c r="G3" s="59"/>
      <c r="H3" s="5"/>
      <c r="I3" s="154"/>
      <c r="J3" s="59"/>
      <c r="K3" s="59" t="s">
        <v>635</v>
      </c>
    </row>
    <row r="4" ht="12.75" customHeight="1" spans="1:11">
      <c r="A4" s="6" t="s">
        <v>354</v>
      </c>
      <c r="B4" s="60" t="s">
        <v>636</v>
      </c>
      <c r="C4" s="6" t="s">
        <v>637</v>
      </c>
      <c r="D4" s="6" t="s">
        <v>638</v>
      </c>
      <c r="E4" s="7" t="s">
        <v>639</v>
      </c>
      <c r="F4" s="6" t="s">
        <v>640</v>
      </c>
      <c r="G4" s="6"/>
      <c r="H4" s="7" t="s">
        <v>641</v>
      </c>
      <c r="I4" s="6" t="s">
        <v>642</v>
      </c>
      <c r="J4" s="6" t="s">
        <v>643</v>
      </c>
      <c r="K4" s="6" t="s">
        <v>644</v>
      </c>
    </row>
    <row r="5" ht="12.75" customHeight="1" spans="1:11">
      <c r="A5" s="6"/>
      <c r="B5" s="61"/>
      <c r="C5" s="6"/>
      <c r="D5" s="6"/>
      <c r="E5" s="6"/>
      <c r="F5" s="6" t="s">
        <v>645</v>
      </c>
      <c r="G5" s="6" t="s">
        <v>646</v>
      </c>
      <c r="H5" s="6"/>
      <c r="I5" s="6"/>
      <c r="J5" s="6"/>
      <c r="K5" s="6"/>
    </row>
    <row r="6" ht="22.5" customHeight="1" spans="1:11">
      <c r="A6" s="9" t="s">
        <v>647</v>
      </c>
      <c r="B6" s="9"/>
      <c r="C6" s="9"/>
      <c r="D6" s="9"/>
      <c r="E6" s="9"/>
      <c r="F6" s="9"/>
      <c r="G6" s="9"/>
      <c r="H6" s="80"/>
      <c r="I6" s="9"/>
      <c r="J6" s="9"/>
      <c r="K6" s="9"/>
    </row>
    <row r="7" ht="22.5" customHeight="1" spans="1:11">
      <c r="A7" s="13" t="s">
        <v>861</v>
      </c>
      <c r="B7" s="26" t="s">
        <v>649</v>
      </c>
      <c r="C7" s="13" t="s">
        <v>650</v>
      </c>
      <c r="D7" s="14">
        <v>0</v>
      </c>
      <c r="E7" s="122"/>
      <c r="F7" s="16"/>
      <c r="G7" s="16"/>
      <c r="H7" s="17"/>
      <c r="I7" s="11"/>
      <c r="J7" s="11"/>
      <c r="K7" s="11"/>
    </row>
    <row r="8" ht="22.5" customHeight="1" spans="1:11">
      <c r="A8" s="13"/>
      <c r="B8" s="27"/>
      <c r="C8" s="13" t="s">
        <v>651</v>
      </c>
      <c r="D8" s="14">
        <v>0</v>
      </c>
      <c r="E8" s="15"/>
      <c r="F8" s="16"/>
      <c r="G8" s="16"/>
      <c r="H8" s="17"/>
      <c r="I8" s="11"/>
      <c r="J8" s="11"/>
      <c r="K8" s="11"/>
    </row>
    <row r="9" ht="22.5" customHeight="1" spans="1:11">
      <c r="A9" s="13"/>
      <c r="B9" s="28"/>
      <c r="C9" s="13" t="s">
        <v>652</v>
      </c>
      <c r="D9" s="32">
        <f>D8-D7</f>
        <v>0</v>
      </c>
      <c r="E9" s="15" t="s">
        <v>653</v>
      </c>
      <c r="F9" s="18">
        <v>0</v>
      </c>
      <c r="G9" s="18">
        <v>0</v>
      </c>
      <c r="H9" s="123" t="s">
        <v>654</v>
      </c>
      <c r="I9" s="109"/>
      <c r="J9" s="109"/>
      <c r="K9" s="109"/>
    </row>
    <row r="10" ht="22.5" customHeight="1" spans="1:11">
      <c r="A10" s="13" t="s">
        <v>655</v>
      </c>
      <c r="B10" s="26" t="s">
        <v>656</v>
      </c>
      <c r="C10" s="13" t="s">
        <v>657</v>
      </c>
      <c r="D10" s="150">
        <v>0</v>
      </c>
      <c r="E10" s="15"/>
      <c r="F10" s="18"/>
      <c r="G10" s="104"/>
      <c r="H10" s="41"/>
      <c r="I10" s="41"/>
      <c r="J10" s="41"/>
      <c r="K10" s="41"/>
    </row>
    <row r="11" ht="22.5" customHeight="1" spans="1:11">
      <c r="A11" s="13"/>
      <c r="B11" s="27"/>
      <c r="C11" s="127" t="s">
        <v>658</v>
      </c>
      <c r="D11" s="151">
        <v>0</v>
      </c>
      <c r="E11" s="15"/>
      <c r="F11" s="18"/>
      <c r="G11" s="104"/>
      <c r="H11" s="47"/>
      <c r="I11" s="41"/>
      <c r="J11" s="41"/>
      <c r="K11" s="41"/>
    </row>
    <row r="12" ht="22.5" customHeight="1" spans="1:11">
      <c r="A12" s="31"/>
      <c r="B12" s="125"/>
      <c r="C12" s="31" t="s">
        <v>652</v>
      </c>
      <c r="D12" s="150">
        <f>D11-D10</f>
        <v>0</v>
      </c>
      <c r="E12" s="33" t="s">
        <v>653</v>
      </c>
      <c r="F12" s="98">
        <v>0</v>
      </c>
      <c r="G12" s="98">
        <v>0</v>
      </c>
      <c r="H12" s="124" t="s">
        <v>654</v>
      </c>
      <c r="I12" s="82"/>
      <c r="J12" s="82"/>
      <c r="K12" s="82"/>
    </row>
    <row r="13" ht="22.5" customHeight="1" spans="1:11">
      <c r="A13" s="49" t="s">
        <v>659</v>
      </c>
      <c r="B13" s="152" t="s">
        <v>660</v>
      </c>
      <c r="C13" s="49" t="s">
        <v>1094</v>
      </c>
      <c r="D13" s="50">
        <v>0</v>
      </c>
      <c r="E13" s="51"/>
      <c r="F13" s="52"/>
      <c r="G13" s="107"/>
      <c r="H13" s="153"/>
      <c r="I13" s="48"/>
      <c r="J13" s="48"/>
      <c r="K13" s="48"/>
    </row>
    <row r="14" ht="22.5" customHeight="1" spans="1:11">
      <c r="A14" s="13"/>
      <c r="B14" s="27"/>
      <c r="C14" s="13" t="s">
        <v>662</v>
      </c>
      <c r="D14" s="96">
        <v>0</v>
      </c>
      <c r="E14" s="15"/>
      <c r="F14" s="16"/>
      <c r="G14" s="16"/>
      <c r="H14" s="29"/>
      <c r="I14" s="11"/>
      <c r="J14" s="11"/>
      <c r="K14" s="11"/>
    </row>
    <row r="15" ht="22.5" customHeight="1" spans="1:11">
      <c r="A15" s="13"/>
      <c r="B15" s="28"/>
      <c r="C15" s="13" t="s">
        <v>652</v>
      </c>
      <c r="D15" s="14">
        <f>D13-D14</f>
        <v>0</v>
      </c>
      <c r="E15" s="15" t="s">
        <v>653</v>
      </c>
      <c r="F15" s="18">
        <v>0</v>
      </c>
      <c r="G15" s="18"/>
      <c r="H15" s="19" t="s">
        <v>654</v>
      </c>
      <c r="I15" s="25"/>
      <c r="J15" s="25"/>
      <c r="K15" s="25"/>
    </row>
    <row r="16" ht="22.5" customHeight="1" spans="1:11">
      <c r="A16" s="9" t="s">
        <v>676</v>
      </c>
      <c r="B16" s="9"/>
      <c r="C16" s="9"/>
      <c r="D16" s="9"/>
      <c r="E16" s="9"/>
      <c r="F16" s="9"/>
      <c r="G16" s="9"/>
      <c r="H16" s="80"/>
      <c r="I16" s="9"/>
      <c r="J16" s="9"/>
      <c r="K16" s="9"/>
    </row>
    <row r="17" ht="22.5" customHeight="1" spans="1:11">
      <c r="A17" s="13" t="s">
        <v>1008</v>
      </c>
      <c r="B17" s="71" t="s">
        <v>736</v>
      </c>
      <c r="C17" s="13" t="s">
        <v>679</v>
      </c>
      <c r="D17" s="14">
        <v>0</v>
      </c>
      <c r="E17" s="15"/>
      <c r="F17" s="16"/>
      <c r="G17" s="16"/>
      <c r="H17" s="17"/>
      <c r="I17" s="11"/>
      <c r="J17" s="11"/>
      <c r="K17" s="11"/>
    </row>
    <row r="18" ht="22.5" customHeight="1" spans="1:11">
      <c r="A18" s="13"/>
      <c r="B18" s="72"/>
      <c r="C18" s="13" t="s">
        <v>661</v>
      </c>
      <c r="D18" s="14">
        <v>0</v>
      </c>
      <c r="E18" s="15"/>
      <c r="F18" s="16"/>
      <c r="G18" s="16"/>
      <c r="H18" s="17"/>
      <c r="I18" s="11"/>
      <c r="J18" s="11"/>
      <c r="K18" s="11"/>
    </row>
    <row r="19" ht="22.5" customHeight="1" spans="1:11">
      <c r="A19" s="13"/>
      <c r="B19" s="73"/>
      <c r="C19" s="13" t="s">
        <v>680</v>
      </c>
      <c r="D19" s="14">
        <f>IF(D17=0,0,D18/D17)*100</f>
        <v>0</v>
      </c>
      <c r="E19" s="15" t="s">
        <v>653</v>
      </c>
      <c r="F19" s="18">
        <v>95</v>
      </c>
      <c r="G19" s="18">
        <v>105</v>
      </c>
      <c r="H19" s="19" t="s">
        <v>654</v>
      </c>
      <c r="I19" s="25"/>
      <c r="J19" s="25"/>
      <c r="K19" s="25"/>
    </row>
    <row r="20" ht="22.5" customHeight="1" spans="1:11">
      <c r="A20" s="13" t="s">
        <v>681</v>
      </c>
      <c r="B20" s="71" t="s">
        <v>736</v>
      </c>
      <c r="C20" s="13" t="s">
        <v>679</v>
      </c>
      <c r="D20" s="14">
        <v>0</v>
      </c>
      <c r="E20" s="15"/>
      <c r="F20" s="16"/>
      <c r="G20" s="16"/>
      <c r="H20" s="17"/>
      <c r="I20" s="11"/>
      <c r="J20" s="11"/>
      <c r="K20" s="11"/>
    </row>
    <row r="21" ht="22.5" customHeight="1" spans="1:11">
      <c r="A21" s="13"/>
      <c r="B21" s="72"/>
      <c r="C21" s="13" t="s">
        <v>661</v>
      </c>
      <c r="D21" s="14">
        <v>0</v>
      </c>
      <c r="E21" s="15"/>
      <c r="F21" s="16"/>
      <c r="G21" s="16"/>
      <c r="H21" s="17"/>
      <c r="I21" s="11"/>
      <c r="J21" s="11"/>
      <c r="K21" s="11"/>
    </row>
    <row r="22" ht="22.5" customHeight="1" spans="1:11">
      <c r="A22" s="13"/>
      <c r="B22" s="73"/>
      <c r="C22" s="13" t="s">
        <v>680</v>
      </c>
      <c r="D22" s="14">
        <f>IF(D20=0,0,D21/D20)*100</f>
        <v>0</v>
      </c>
      <c r="E22" s="15" t="s">
        <v>653</v>
      </c>
      <c r="F22" s="18">
        <v>95</v>
      </c>
      <c r="G22" s="18">
        <v>105</v>
      </c>
      <c r="H22" s="19" t="s">
        <v>654</v>
      </c>
      <c r="I22" s="25"/>
      <c r="J22" s="25"/>
      <c r="K22" s="25"/>
    </row>
    <row r="23" ht="22.5" customHeight="1" spans="1:11">
      <c r="A23" s="13" t="s">
        <v>1009</v>
      </c>
      <c r="B23" s="71" t="s">
        <v>736</v>
      </c>
      <c r="C23" s="13" t="s">
        <v>679</v>
      </c>
      <c r="D23" s="14">
        <v>0</v>
      </c>
      <c r="E23" s="15"/>
      <c r="F23" s="16"/>
      <c r="G23" s="16"/>
      <c r="H23" s="17"/>
      <c r="I23" s="11"/>
      <c r="J23" s="11"/>
      <c r="K23" s="11"/>
    </row>
    <row r="24" ht="22.5" customHeight="1" spans="1:11">
      <c r="A24" s="13"/>
      <c r="B24" s="72"/>
      <c r="C24" s="13" t="s">
        <v>661</v>
      </c>
      <c r="D24" s="14">
        <v>0</v>
      </c>
      <c r="E24" s="15"/>
      <c r="F24" s="16"/>
      <c r="G24" s="16"/>
      <c r="H24" s="17"/>
      <c r="I24" s="11"/>
      <c r="J24" s="11"/>
      <c r="K24" s="11"/>
    </row>
    <row r="25" ht="22.5" customHeight="1" spans="1:11">
      <c r="A25" s="13"/>
      <c r="B25" s="73"/>
      <c r="C25" s="13" t="s">
        <v>680</v>
      </c>
      <c r="D25" s="14">
        <f>IF(D23=0,0,D24/D23)*100</f>
        <v>0</v>
      </c>
      <c r="E25" s="15" t="s">
        <v>653</v>
      </c>
      <c r="F25" s="18">
        <v>95</v>
      </c>
      <c r="G25" s="18">
        <v>105</v>
      </c>
      <c r="H25" s="19" t="s">
        <v>654</v>
      </c>
      <c r="I25" s="25"/>
      <c r="J25" s="25"/>
      <c r="K25" s="25"/>
    </row>
    <row r="26" ht="22.5" customHeight="1" spans="1:11">
      <c r="A26" s="13" t="s">
        <v>1095</v>
      </c>
      <c r="B26" s="71" t="s">
        <v>736</v>
      </c>
      <c r="C26" s="13" t="s">
        <v>679</v>
      </c>
      <c r="D26" s="14">
        <v>0</v>
      </c>
      <c r="E26" s="15"/>
      <c r="F26" s="16"/>
      <c r="G26" s="16"/>
      <c r="H26" s="17"/>
      <c r="I26" s="11"/>
      <c r="J26" s="11"/>
      <c r="K26" s="11"/>
    </row>
    <row r="27" ht="22.5" customHeight="1" spans="1:11">
      <c r="A27" s="13"/>
      <c r="B27" s="72"/>
      <c r="C27" s="13" t="s">
        <v>661</v>
      </c>
      <c r="D27" s="14">
        <v>0</v>
      </c>
      <c r="E27" s="15"/>
      <c r="F27" s="16"/>
      <c r="G27" s="16"/>
      <c r="H27" s="17"/>
      <c r="I27" s="11"/>
      <c r="J27" s="11"/>
      <c r="K27" s="11"/>
    </row>
    <row r="28" ht="22.5" customHeight="1" spans="1:11">
      <c r="A28" s="13"/>
      <c r="B28" s="73"/>
      <c r="C28" s="13" t="s">
        <v>680</v>
      </c>
      <c r="D28" s="14">
        <f>IF(D26=0,0,D27/D26)*100</f>
        <v>0</v>
      </c>
      <c r="E28" s="15" t="s">
        <v>653</v>
      </c>
      <c r="F28" s="18">
        <v>95</v>
      </c>
      <c r="G28" s="18">
        <v>105</v>
      </c>
      <c r="H28" s="19" t="s">
        <v>654</v>
      </c>
      <c r="I28" s="25"/>
      <c r="J28" s="25"/>
      <c r="K28" s="25"/>
    </row>
    <row r="29" ht="22.5" customHeight="1" spans="1:11">
      <c r="A29" s="9" t="s">
        <v>684</v>
      </c>
      <c r="B29" s="9"/>
      <c r="C29" s="9"/>
      <c r="D29" s="9"/>
      <c r="E29" s="9"/>
      <c r="F29" s="9"/>
      <c r="G29" s="9"/>
      <c r="H29" s="80"/>
      <c r="I29" s="9"/>
      <c r="J29" s="9"/>
      <c r="K29" s="9"/>
    </row>
    <row r="30" ht="22.5" customHeight="1" spans="1:11">
      <c r="A30" s="13" t="s">
        <v>1010</v>
      </c>
      <c r="B30" s="71" t="s">
        <v>736</v>
      </c>
      <c r="C30" s="13" t="s">
        <v>686</v>
      </c>
      <c r="D30" s="14">
        <v>0</v>
      </c>
      <c r="E30" s="15"/>
      <c r="F30" s="16"/>
      <c r="G30" s="16"/>
      <c r="H30" s="17"/>
      <c r="I30" s="11"/>
      <c r="J30" s="11"/>
      <c r="K30" s="11"/>
    </row>
    <row r="31" ht="22.5" customHeight="1" spans="1:11">
      <c r="A31" s="13"/>
      <c r="B31" s="72"/>
      <c r="C31" s="13" t="s">
        <v>661</v>
      </c>
      <c r="D31" s="14">
        <v>0</v>
      </c>
      <c r="E31" s="15"/>
      <c r="F31" s="16"/>
      <c r="G31" s="16"/>
      <c r="H31" s="17"/>
      <c r="I31" s="11"/>
      <c r="J31" s="11"/>
      <c r="K31" s="11"/>
    </row>
    <row r="32" ht="22.5" customHeight="1" spans="1:11">
      <c r="A32" s="13"/>
      <c r="B32" s="73"/>
      <c r="C32" s="13" t="s">
        <v>687</v>
      </c>
      <c r="D32" s="14">
        <f>IF(D31=0,0,D30/D31)*100</f>
        <v>0</v>
      </c>
      <c r="E32" s="15" t="s">
        <v>653</v>
      </c>
      <c r="F32" s="18">
        <v>65</v>
      </c>
      <c r="G32" s="18">
        <v>80</v>
      </c>
      <c r="H32" s="19" t="s">
        <v>654</v>
      </c>
      <c r="I32" s="25"/>
      <c r="J32" s="25"/>
      <c r="K32" s="25"/>
    </row>
    <row r="33" ht="22.5" customHeight="1" spans="1:11">
      <c r="A33" s="13" t="s">
        <v>688</v>
      </c>
      <c r="B33" s="71" t="s">
        <v>736</v>
      </c>
      <c r="C33" s="13" t="s">
        <v>686</v>
      </c>
      <c r="D33" s="14">
        <v>0</v>
      </c>
      <c r="E33" s="15"/>
      <c r="F33" s="16"/>
      <c r="G33" s="16"/>
      <c r="H33" s="17"/>
      <c r="I33" s="11"/>
      <c r="J33" s="11"/>
      <c r="K33" s="11"/>
    </row>
    <row r="34" ht="22.5" customHeight="1" spans="1:11">
      <c r="A34" s="13"/>
      <c r="B34" s="72"/>
      <c r="C34" s="13" t="s">
        <v>359</v>
      </c>
      <c r="D34" s="14">
        <v>0</v>
      </c>
      <c r="E34" s="15"/>
      <c r="F34" s="16"/>
      <c r="G34" s="16"/>
      <c r="H34" s="17"/>
      <c r="I34" s="11"/>
      <c r="J34" s="11"/>
      <c r="K34" s="11"/>
    </row>
    <row r="35" ht="22.5" customHeight="1" spans="1:11">
      <c r="A35" s="13"/>
      <c r="B35" s="73"/>
      <c r="C35" s="13" t="s">
        <v>687</v>
      </c>
      <c r="D35" s="14">
        <f>IF(D34=0,0,D33/D34)*100</f>
        <v>0</v>
      </c>
      <c r="E35" s="15" t="s">
        <v>653</v>
      </c>
      <c r="F35" s="18">
        <v>75</v>
      </c>
      <c r="G35" s="18">
        <v>100</v>
      </c>
      <c r="H35" s="19" t="s">
        <v>654</v>
      </c>
      <c r="I35" s="25"/>
      <c r="J35" s="25"/>
      <c r="K35" s="25"/>
    </row>
    <row r="36" ht="22.5" customHeight="1" spans="1:11">
      <c r="A36" s="13" t="s">
        <v>1011</v>
      </c>
      <c r="B36" s="71" t="s">
        <v>736</v>
      </c>
      <c r="C36" s="13" t="s">
        <v>686</v>
      </c>
      <c r="D36" s="14">
        <v>0</v>
      </c>
      <c r="E36" s="15"/>
      <c r="F36" s="16"/>
      <c r="G36" s="16"/>
      <c r="H36" s="17"/>
      <c r="I36" s="11"/>
      <c r="J36" s="11"/>
      <c r="K36" s="11"/>
    </row>
    <row r="37" ht="22.5" customHeight="1" spans="1:11">
      <c r="A37" s="13"/>
      <c r="B37" s="72"/>
      <c r="C37" s="13" t="s">
        <v>661</v>
      </c>
      <c r="D37" s="14">
        <v>0</v>
      </c>
      <c r="E37" s="15"/>
      <c r="F37" s="16"/>
      <c r="G37" s="16"/>
      <c r="H37" s="17"/>
      <c r="I37" s="11"/>
      <c r="J37" s="11"/>
      <c r="K37" s="11"/>
    </row>
    <row r="38" ht="22.5" customHeight="1" spans="1:11">
      <c r="A38" s="13"/>
      <c r="B38" s="73"/>
      <c r="C38" s="13" t="s">
        <v>687</v>
      </c>
      <c r="D38" s="14">
        <f>IF(D37=0,0,D36/D37)*100</f>
        <v>0</v>
      </c>
      <c r="E38" s="15" t="s">
        <v>653</v>
      </c>
      <c r="F38" s="18">
        <v>65</v>
      </c>
      <c r="G38" s="18">
        <v>80</v>
      </c>
      <c r="H38" s="19" t="s">
        <v>654</v>
      </c>
      <c r="I38" s="25"/>
      <c r="J38" s="25"/>
      <c r="K38" s="25"/>
    </row>
    <row r="39" ht="22.5" customHeight="1" spans="1:11">
      <c r="A39" s="13" t="s">
        <v>1096</v>
      </c>
      <c r="B39" s="71" t="s">
        <v>736</v>
      </c>
      <c r="C39" s="13" t="s">
        <v>686</v>
      </c>
      <c r="D39" s="14">
        <v>0</v>
      </c>
      <c r="E39" s="15"/>
      <c r="F39" s="16"/>
      <c r="G39" s="16"/>
      <c r="H39" s="17"/>
      <c r="I39" s="11"/>
      <c r="J39" s="11"/>
      <c r="K39" s="11"/>
    </row>
    <row r="40" ht="22.5" customHeight="1" spans="1:11">
      <c r="A40" s="13"/>
      <c r="B40" s="72"/>
      <c r="C40" s="13" t="s">
        <v>661</v>
      </c>
      <c r="D40" s="14">
        <v>0</v>
      </c>
      <c r="E40" s="15"/>
      <c r="F40" s="16"/>
      <c r="G40" s="16"/>
      <c r="H40" s="17"/>
      <c r="I40" s="11"/>
      <c r="J40" s="11"/>
      <c r="K40" s="11"/>
    </row>
    <row r="41" ht="22.5" customHeight="1" spans="1:11">
      <c r="A41" s="13"/>
      <c r="B41" s="73"/>
      <c r="C41" s="13" t="s">
        <v>687</v>
      </c>
      <c r="D41" s="14">
        <f>IF(D40=0,0,D39/D40)*100</f>
        <v>0</v>
      </c>
      <c r="E41" s="15" t="s">
        <v>653</v>
      </c>
      <c r="F41" s="18">
        <v>65</v>
      </c>
      <c r="G41" s="18">
        <v>100</v>
      </c>
      <c r="H41" s="19" t="s">
        <v>654</v>
      </c>
      <c r="I41" s="25"/>
      <c r="J41" s="25"/>
      <c r="K41" s="25"/>
    </row>
    <row r="42" ht="22.5" customHeight="1" spans="1:11">
      <c r="A42" s="13" t="s">
        <v>1097</v>
      </c>
      <c r="B42" s="71" t="s">
        <v>736</v>
      </c>
      <c r="C42" s="13" t="s">
        <v>686</v>
      </c>
      <c r="D42" s="14">
        <v>0</v>
      </c>
      <c r="E42" s="15"/>
      <c r="F42" s="16"/>
      <c r="G42" s="16"/>
      <c r="H42" s="17"/>
      <c r="I42" s="11"/>
      <c r="J42" s="11"/>
      <c r="K42" s="11"/>
    </row>
    <row r="43" ht="22.5" customHeight="1" spans="1:11">
      <c r="A43" s="13"/>
      <c r="B43" s="72"/>
      <c r="C43" s="13" t="s">
        <v>661</v>
      </c>
      <c r="D43" s="14">
        <v>0</v>
      </c>
      <c r="E43" s="15"/>
      <c r="F43" s="16"/>
      <c r="G43" s="16"/>
      <c r="H43" s="17"/>
      <c r="I43" s="11"/>
      <c r="J43" s="11"/>
      <c r="K43" s="11"/>
    </row>
    <row r="44" ht="22.5" customHeight="1" spans="1:11">
      <c r="A44" s="13"/>
      <c r="B44" s="73"/>
      <c r="C44" s="13" t="s">
        <v>687</v>
      </c>
      <c r="D44" s="14">
        <f>IF(D43=0,0,D42/D43)*100</f>
        <v>0</v>
      </c>
      <c r="E44" s="15" t="s">
        <v>653</v>
      </c>
      <c r="F44" s="18">
        <v>90</v>
      </c>
      <c r="G44" s="18">
        <v>105</v>
      </c>
      <c r="H44" s="19" t="s">
        <v>654</v>
      </c>
      <c r="I44" s="25"/>
      <c r="J44" s="25"/>
      <c r="K44" s="25"/>
    </row>
    <row r="45" ht="22.5" customHeight="1" spans="1:11">
      <c r="A45" s="13" t="s">
        <v>1098</v>
      </c>
      <c r="B45" s="71" t="s">
        <v>736</v>
      </c>
      <c r="C45" s="13" t="s">
        <v>686</v>
      </c>
      <c r="D45" s="14">
        <v>0</v>
      </c>
      <c r="E45" s="15"/>
      <c r="F45" s="16"/>
      <c r="G45" s="16"/>
      <c r="H45" s="17"/>
      <c r="I45" s="11"/>
      <c r="J45" s="11"/>
      <c r="K45" s="11"/>
    </row>
    <row r="46" ht="22.5" customHeight="1" spans="1:11">
      <c r="A46" s="13"/>
      <c r="B46" s="72"/>
      <c r="C46" s="13" t="s">
        <v>661</v>
      </c>
      <c r="D46" s="14">
        <v>0</v>
      </c>
      <c r="E46" s="15"/>
      <c r="F46" s="16"/>
      <c r="G46" s="16"/>
      <c r="H46" s="17"/>
      <c r="I46" s="11"/>
      <c r="J46" s="11"/>
      <c r="K46" s="11"/>
    </row>
    <row r="47" ht="22.5" customHeight="1" spans="1:11">
      <c r="A47" s="13"/>
      <c r="B47" s="73"/>
      <c r="C47" s="13" t="s">
        <v>687</v>
      </c>
      <c r="D47" s="14">
        <f>IF(D46=0,0,D45/D46)*100</f>
        <v>0</v>
      </c>
      <c r="E47" s="15" t="s">
        <v>653</v>
      </c>
      <c r="F47" s="18">
        <v>90</v>
      </c>
      <c r="G47" s="18">
        <v>105</v>
      </c>
      <c r="H47" s="19" t="s">
        <v>654</v>
      </c>
      <c r="I47" s="25"/>
      <c r="J47" s="25"/>
      <c r="K47" s="25"/>
    </row>
    <row r="48" ht="22.5" customHeight="1" spans="1:11">
      <c r="A48" s="9" t="s">
        <v>702</v>
      </c>
      <c r="B48" s="9"/>
      <c r="C48" s="9"/>
      <c r="D48" s="9"/>
      <c r="E48" s="9"/>
      <c r="F48" s="9"/>
      <c r="G48" s="9"/>
      <c r="H48" s="80"/>
      <c r="I48" s="9"/>
      <c r="J48" s="9"/>
      <c r="K48" s="9"/>
    </row>
    <row r="49" ht="22.5" customHeight="1" spans="1:11">
      <c r="A49" s="13" t="s">
        <v>1016</v>
      </c>
      <c r="B49" s="71" t="s">
        <v>736</v>
      </c>
      <c r="C49" s="13" t="s">
        <v>705</v>
      </c>
      <c r="D49" s="14">
        <v>0</v>
      </c>
      <c r="E49" s="15"/>
      <c r="F49" s="16"/>
      <c r="G49" s="16"/>
      <c r="H49" s="17"/>
      <c r="I49" s="11"/>
      <c r="J49" s="11"/>
      <c r="K49" s="11"/>
    </row>
    <row r="50" ht="22.5" customHeight="1" spans="1:11">
      <c r="A50" s="13"/>
      <c r="B50" s="72"/>
      <c r="C50" s="13" t="s">
        <v>661</v>
      </c>
      <c r="D50" s="14">
        <v>0</v>
      </c>
      <c r="E50" s="15"/>
      <c r="F50" s="16"/>
      <c r="G50" s="16"/>
      <c r="H50" s="17"/>
      <c r="I50" s="11"/>
      <c r="J50" s="11"/>
      <c r="K50" s="11"/>
    </row>
    <row r="51" ht="22.5" customHeight="1" spans="1:11">
      <c r="A51" s="13"/>
      <c r="B51" s="73"/>
      <c r="C51" s="13" t="s">
        <v>706</v>
      </c>
      <c r="D51" s="14">
        <f>IF(D49=0,0,D50/D49-1)*100</f>
        <v>0</v>
      </c>
      <c r="E51" s="15" t="s">
        <v>653</v>
      </c>
      <c r="F51" s="18">
        <v>5</v>
      </c>
      <c r="G51" s="18">
        <v>20</v>
      </c>
      <c r="H51" s="19" t="s">
        <v>654</v>
      </c>
      <c r="I51" s="25"/>
      <c r="J51" s="25"/>
      <c r="K51" s="25"/>
    </row>
    <row r="52" ht="22.5" customHeight="1" spans="1:11">
      <c r="A52" s="13" t="s">
        <v>710</v>
      </c>
      <c r="B52" s="71" t="s">
        <v>736</v>
      </c>
      <c r="C52" s="13" t="s">
        <v>705</v>
      </c>
      <c r="D52" s="14">
        <v>0</v>
      </c>
      <c r="E52" s="15"/>
      <c r="F52" s="16"/>
      <c r="G52" s="16"/>
      <c r="H52" s="17"/>
      <c r="I52" s="11"/>
      <c r="J52" s="11"/>
      <c r="K52" s="11"/>
    </row>
    <row r="53" ht="22.5" customHeight="1" spans="1:11">
      <c r="A53" s="13"/>
      <c r="B53" s="72"/>
      <c r="C53" s="13" t="s">
        <v>661</v>
      </c>
      <c r="D53" s="14">
        <v>0</v>
      </c>
      <c r="E53" s="15"/>
      <c r="F53" s="16"/>
      <c r="G53" s="16"/>
      <c r="H53" s="17"/>
      <c r="I53" s="11"/>
      <c r="J53" s="11"/>
      <c r="K53" s="11"/>
    </row>
    <row r="54" ht="22.5" customHeight="1" spans="1:11">
      <c r="A54" s="13"/>
      <c r="B54" s="73"/>
      <c r="C54" s="13" t="s">
        <v>706</v>
      </c>
      <c r="D54" s="14">
        <f>IF(D52=0,0,D53/D52-1)*100</f>
        <v>0</v>
      </c>
      <c r="E54" s="15" t="s">
        <v>653</v>
      </c>
      <c r="F54" s="18">
        <v>0</v>
      </c>
      <c r="G54" s="18">
        <v>20</v>
      </c>
      <c r="H54" s="19" t="s">
        <v>654</v>
      </c>
      <c r="I54" s="25"/>
      <c r="J54" s="25"/>
      <c r="K54" s="25"/>
    </row>
    <row r="55" ht="22.5" customHeight="1" spans="1:11">
      <c r="A55" s="13" t="s">
        <v>1099</v>
      </c>
      <c r="B55" s="71" t="s">
        <v>736</v>
      </c>
      <c r="C55" s="13" t="s">
        <v>705</v>
      </c>
      <c r="D55" s="14">
        <v>0</v>
      </c>
      <c r="E55" s="15"/>
      <c r="F55" s="16"/>
      <c r="G55" s="16"/>
      <c r="H55" s="17"/>
      <c r="I55" s="11"/>
      <c r="J55" s="11"/>
      <c r="K55" s="11"/>
    </row>
    <row r="56" ht="22.5" customHeight="1" spans="1:11">
      <c r="A56" s="13"/>
      <c r="B56" s="72"/>
      <c r="C56" s="13" t="s">
        <v>661</v>
      </c>
      <c r="D56" s="14">
        <v>0</v>
      </c>
      <c r="E56" s="15"/>
      <c r="F56" s="16"/>
      <c r="G56" s="16"/>
      <c r="H56" s="17"/>
      <c r="I56" s="11"/>
      <c r="J56" s="11"/>
      <c r="K56" s="11"/>
    </row>
    <row r="57" ht="22.5" customHeight="1" spans="1:11">
      <c r="A57" s="13"/>
      <c r="B57" s="73"/>
      <c r="C57" s="13" t="s">
        <v>706</v>
      </c>
      <c r="D57" s="14">
        <f>IF(D55=0,0,D56/D55-1)*100</f>
        <v>0</v>
      </c>
      <c r="E57" s="15" t="s">
        <v>653</v>
      </c>
      <c r="F57" s="18">
        <v>0</v>
      </c>
      <c r="G57" s="18">
        <v>20</v>
      </c>
      <c r="H57" s="19" t="s">
        <v>654</v>
      </c>
      <c r="I57" s="25"/>
      <c r="J57" s="25"/>
      <c r="K57" s="25"/>
    </row>
    <row r="58" ht="22.5" customHeight="1" spans="1:11">
      <c r="A58" s="13" t="s">
        <v>1100</v>
      </c>
      <c r="B58" s="71" t="s">
        <v>736</v>
      </c>
      <c r="C58" s="13" t="s">
        <v>705</v>
      </c>
      <c r="D58" s="14">
        <v>0</v>
      </c>
      <c r="E58" s="15"/>
      <c r="F58" s="16"/>
      <c r="G58" s="16"/>
      <c r="H58" s="17"/>
      <c r="I58" s="11"/>
      <c r="J58" s="11"/>
      <c r="K58" s="11"/>
    </row>
    <row r="59" ht="22.5" customHeight="1" spans="1:11">
      <c r="A59" s="13"/>
      <c r="B59" s="72"/>
      <c r="C59" s="13" t="s">
        <v>661</v>
      </c>
      <c r="D59" s="14">
        <v>0</v>
      </c>
      <c r="E59" s="15"/>
      <c r="F59" s="16"/>
      <c r="G59" s="16"/>
      <c r="H59" s="17"/>
      <c r="I59" s="11"/>
      <c r="J59" s="11"/>
      <c r="K59" s="11"/>
    </row>
    <row r="60" ht="22.5" customHeight="1" spans="1:11">
      <c r="A60" s="13"/>
      <c r="B60" s="73"/>
      <c r="C60" s="13" t="s">
        <v>706</v>
      </c>
      <c r="D60" s="14">
        <f>IF(D58=0,0,D59/D58-1)*100</f>
        <v>0</v>
      </c>
      <c r="E60" s="15" t="s">
        <v>653</v>
      </c>
      <c r="F60" s="18">
        <v>0</v>
      </c>
      <c r="G60" s="18">
        <v>20</v>
      </c>
      <c r="H60" s="19" t="s">
        <v>654</v>
      </c>
      <c r="I60" s="25"/>
      <c r="J60" s="25"/>
      <c r="K60" s="25"/>
    </row>
    <row r="61" ht="22.5" customHeight="1" spans="1:11">
      <c r="A61" s="13" t="s">
        <v>1101</v>
      </c>
      <c r="B61" s="71" t="s">
        <v>736</v>
      </c>
      <c r="C61" s="13" t="s">
        <v>705</v>
      </c>
      <c r="D61" s="14">
        <v>0</v>
      </c>
      <c r="E61" s="15"/>
      <c r="F61" s="16"/>
      <c r="G61" s="16"/>
      <c r="H61" s="17"/>
      <c r="I61" s="11"/>
      <c r="J61" s="11"/>
      <c r="K61" s="11"/>
    </row>
    <row r="62" ht="22.5" customHeight="1" spans="1:11">
      <c r="A62" s="13"/>
      <c r="B62" s="72"/>
      <c r="C62" s="13" t="s">
        <v>661</v>
      </c>
      <c r="D62" s="14">
        <v>0</v>
      </c>
      <c r="E62" s="15"/>
      <c r="F62" s="16"/>
      <c r="G62" s="16"/>
      <c r="H62" s="17"/>
      <c r="I62" s="11"/>
      <c r="J62" s="11"/>
      <c r="K62" s="11"/>
    </row>
    <row r="63" ht="22.5" customHeight="1" spans="1:11">
      <c r="A63" s="13"/>
      <c r="B63" s="73"/>
      <c r="C63" s="13" t="s">
        <v>706</v>
      </c>
      <c r="D63" s="14">
        <f>IF(D61=0,0,D62/D61-1)*100</f>
        <v>0</v>
      </c>
      <c r="E63" s="15" t="s">
        <v>653</v>
      </c>
      <c r="F63" s="18">
        <v>0</v>
      </c>
      <c r="G63" s="18">
        <v>10</v>
      </c>
      <c r="H63" s="19" t="s">
        <v>654</v>
      </c>
      <c r="I63" s="25"/>
      <c r="J63" s="25"/>
      <c r="K63" s="25"/>
    </row>
    <row r="64" ht="22.5" customHeight="1" spans="1:11">
      <c r="A64" s="13" t="s">
        <v>1102</v>
      </c>
      <c r="B64" s="71" t="s">
        <v>736</v>
      </c>
      <c r="C64" s="13" t="s">
        <v>705</v>
      </c>
      <c r="D64" s="14">
        <v>0</v>
      </c>
      <c r="E64" s="15"/>
      <c r="F64" s="16"/>
      <c r="G64" s="16"/>
      <c r="H64" s="17"/>
      <c r="I64" s="11"/>
      <c r="J64" s="11"/>
      <c r="K64" s="11"/>
    </row>
    <row r="65" ht="22.5" customHeight="1" spans="1:11">
      <c r="A65" s="13"/>
      <c r="B65" s="72"/>
      <c r="C65" s="13" t="s">
        <v>661</v>
      </c>
      <c r="D65" s="14">
        <v>0</v>
      </c>
      <c r="E65" s="15"/>
      <c r="F65" s="16"/>
      <c r="G65" s="16"/>
      <c r="H65" s="17"/>
      <c r="I65" s="11"/>
      <c r="J65" s="11"/>
      <c r="K65" s="11"/>
    </row>
    <row r="66" ht="22.5" customHeight="1" spans="1:11">
      <c r="A66" s="13"/>
      <c r="B66" s="73"/>
      <c r="C66" s="13" t="s">
        <v>706</v>
      </c>
      <c r="D66" s="14">
        <f>IF(D64=0,0,D65/D64-1)*100</f>
        <v>0</v>
      </c>
      <c r="E66" s="15" t="s">
        <v>653</v>
      </c>
      <c r="F66" s="18">
        <v>0</v>
      </c>
      <c r="G66" s="18">
        <v>10</v>
      </c>
      <c r="H66" s="19" t="s">
        <v>654</v>
      </c>
      <c r="I66" s="25"/>
      <c r="J66" s="25"/>
      <c r="K66" s="25"/>
    </row>
    <row r="67" ht="22.5" customHeight="1" spans="1:11">
      <c r="A67" s="155"/>
      <c r="B67" s="155"/>
      <c r="C67" s="155"/>
      <c r="D67" s="156"/>
      <c r="E67" s="155"/>
      <c r="F67" s="155"/>
      <c r="G67" s="157"/>
      <c r="H67" s="158"/>
      <c r="I67" s="157"/>
      <c r="J67" s="157"/>
      <c r="K67" s="157"/>
    </row>
  </sheetData>
  <mergeCells count="55">
    <mergeCell ref="A1:K1"/>
    <mergeCell ref="A2:K2"/>
    <mergeCell ref="F4:G4"/>
    <mergeCell ref="A6:I6"/>
    <mergeCell ref="A16:I16"/>
    <mergeCell ref="A29:I29"/>
    <mergeCell ref="A48:I48"/>
    <mergeCell ref="A67:I67"/>
    <mergeCell ref="A4:A5"/>
    <mergeCell ref="A7:A9"/>
    <mergeCell ref="A10:A12"/>
    <mergeCell ref="A13:A15"/>
    <mergeCell ref="A17:A19"/>
    <mergeCell ref="A20:A22"/>
    <mergeCell ref="A23:A25"/>
    <mergeCell ref="A26:A28"/>
    <mergeCell ref="A30:A32"/>
    <mergeCell ref="A33:A35"/>
    <mergeCell ref="A36:A38"/>
    <mergeCell ref="A39:A41"/>
    <mergeCell ref="A42:A44"/>
    <mergeCell ref="A45:A47"/>
    <mergeCell ref="A49:A51"/>
    <mergeCell ref="A52:A54"/>
    <mergeCell ref="A55:A57"/>
    <mergeCell ref="A58:A60"/>
    <mergeCell ref="A61:A63"/>
    <mergeCell ref="A64:A66"/>
    <mergeCell ref="B4:B5"/>
    <mergeCell ref="B7:B9"/>
    <mergeCell ref="B10:B12"/>
    <mergeCell ref="B13:B15"/>
    <mergeCell ref="B17:B19"/>
    <mergeCell ref="B20:B22"/>
    <mergeCell ref="B23:B25"/>
    <mergeCell ref="B26:B28"/>
    <mergeCell ref="B30:B32"/>
    <mergeCell ref="B33:B35"/>
    <mergeCell ref="B36:B38"/>
    <mergeCell ref="B39:B41"/>
    <mergeCell ref="B42:B44"/>
    <mergeCell ref="B45:B47"/>
    <mergeCell ref="B49:B51"/>
    <mergeCell ref="B52:B54"/>
    <mergeCell ref="B55:B57"/>
    <mergeCell ref="B58:B60"/>
    <mergeCell ref="B61:B63"/>
    <mergeCell ref="B64:B66"/>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2"/>
  <sheetViews>
    <sheetView zoomScalePageLayoutView="60" workbookViewId="0">
      <pane topLeftCell="F180" activePane="bottomRight" state="frozen"/>
      <selection activeCell="A1" sqref="A1:K1"/>
    </sheetView>
  </sheetViews>
  <sheetFormatPr defaultColWidth="8" defaultRowHeight="13.5"/>
  <cols>
    <col min="1" max="1" width="21.8" style="1"/>
    <col min="2" max="2" width="22.6583333333333" style="1"/>
    <col min="3" max="3" width="18.5" style="1"/>
    <col min="4" max="4" width="28.5333333333333" style="1"/>
    <col min="5" max="5" width="5.73333333333333" style="1"/>
    <col min="6" max="6" width="10.325" style="1"/>
    <col min="7" max="7" width="10.9" style="1"/>
    <col min="8" max="8" width="7.025" style="1"/>
    <col min="9" max="11" width="30.4" style="1"/>
  </cols>
  <sheetData>
    <row r="1" ht="39.75" customHeight="1" spans="1:11">
      <c r="A1" s="2" t="s">
        <v>1103</v>
      </c>
      <c r="B1" s="2"/>
      <c r="C1" s="2"/>
      <c r="D1" s="2"/>
      <c r="E1" s="2"/>
      <c r="F1" s="2"/>
      <c r="G1" s="2"/>
      <c r="H1" s="3"/>
      <c r="I1" s="2"/>
      <c r="J1" s="2"/>
      <c r="K1" s="2"/>
    </row>
    <row r="2" spans="1:11">
      <c r="A2" s="3"/>
      <c r="B2" s="3"/>
      <c r="C2" s="3"/>
      <c r="D2" s="3"/>
      <c r="E2" s="3"/>
      <c r="F2" s="3"/>
      <c r="G2" s="3"/>
      <c r="H2" s="3"/>
      <c r="I2" s="23"/>
      <c r="J2" s="23"/>
      <c r="K2" s="23" t="s">
        <v>1104</v>
      </c>
    </row>
    <row r="3" ht="12" customHeight="1" spans="1:11">
      <c r="A3" s="4" t="s">
        <v>49</v>
      </c>
      <c r="B3" s="5"/>
      <c r="C3" s="5"/>
      <c r="D3" s="5"/>
      <c r="E3" s="5"/>
      <c r="F3" s="5"/>
      <c r="G3" s="5"/>
      <c r="H3" s="5"/>
      <c r="I3" s="24"/>
      <c r="J3" s="24"/>
      <c r="K3" s="24" t="s">
        <v>729</v>
      </c>
    </row>
    <row r="4" spans="1:11">
      <c r="A4" s="6" t="s">
        <v>354</v>
      </c>
      <c r="B4" s="6" t="s">
        <v>636</v>
      </c>
      <c r="C4" s="6" t="s">
        <v>637</v>
      </c>
      <c r="D4" s="6" t="s">
        <v>638</v>
      </c>
      <c r="E4" s="7" t="s">
        <v>639</v>
      </c>
      <c r="F4" s="6" t="s">
        <v>640</v>
      </c>
      <c r="G4" s="6"/>
      <c r="H4" s="7" t="s">
        <v>641</v>
      </c>
      <c r="I4" s="6" t="s">
        <v>642</v>
      </c>
      <c r="J4" s="6" t="s">
        <v>643</v>
      </c>
      <c r="K4" s="6" t="s">
        <v>644</v>
      </c>
    </row>
    <row r="5" ht="12.75" customHeight="1" spans="1:11">
      <c r="A5" s="6"/>
      <c r="B5" s="6"/>
      <c r="C5" s="6"/>
      <c r="D5" s="6"/>
      <c r="E5" s="6"/>
      <c r="F5" s="6" t="s">
        <v>645</v>
      </c>
      <c r="G5" s="6" t="s">
        <v>646</v>
      </c>
      <c r="H5" s="6"/>
      <c r="I5" s="6"/>
      <c r="J5" s="6"/>
      <c r="K5" s="6"/>
    </row>
    <row r="6" ht="24" customHeight="1" spans="1:11">
      <c r="A6" s="8" t="s">
        <v>890</v>
      </c>
      <c r="B6" s="8"/>
      <c r="C6" s="9"/>
      <c r="D6" s="9"/>
      <c r="E6" s="9"/>
      <c r="F6" s="9"/>
      <c r="G6" s="9"/>
      <c r="H6" s="10"/>
      <c r="I6" s="9"/>
      <c r="J6" s="9"/>
      <c r="K6" s="9"/>
    </row>
    <row r="7" ht="24" customHeight="1" spans="1:11">
      <c r="A7" s="11" t="s">
        <v>1032</v>
      </c>
      <c r="B7" s="12" t="s">
        <v>732</v>
      </c>
      <c r="C7" s="13" t="s">
        <v>661</v>
      </c>
      <c r="D7" s="14">
        <v>0</v>
      </c>
      <c r="E7" s="15"/>
      <c r="F7" s="16"/>
      <c r="G7" s="16"/>
      <c r="H7" s="17"/>
      <c r="I7" s="11"/>
      <c r="J7" s="11"/>
      <c r="K7" s="11"/>
    </row>
    <row r="8" ht="24" customHeight="1" spans="1:11">
      <c r="A8" s="11"/>
      <c r="B8" s="12"/>
      <c r="C8" s="13" t="s">
        <v>80</v>
      </c>
      <c r="D8" s="14">
        <v>0</v>
      </c>
      <c r="E8" s="15"/>
      <c r="F8" s="16"/>
      <c r="G8" s="16"/>
      <c r="H8" s="17"/>
      <c r="I8" s="11"/>
      <c r="J8" s="11"/>
      <c r="K8" s="11"/>
    </row>
    <row r="9" ht="24" customHeight="1" spans="1:11">
      <c r="A9" s="11"/>
      <c r="B9" s="12"/>
      <c r="C9" s="13" t="s">
        <v>733</v>
      </c>
      <c r="D9" s="14">
        <f>D8-D7</f>
        <v>0</v>
      </c>
      <c r="E9" s="15"/>
      <c r="F9" s="16"/>
      <c r="G9" s="16"/>
      <c r="H9" s="17"/>
      <c r="I9" s="11"/>
      <c r="J9" s="11"/>
      <c r="K9" s="11"/>
    </row>
    <row r="10" ht="24" customHeight="1" spans="1:11">
      <c r="A10" s="11"/>
      <c r="B10" s="12"/>
      <c r="C10" s="13" t="s">
        <v>734</v>
      </c>
      <c r="D10" s="14">
        <f>IF(D7=0,0,D8/D7-1)*100</f>
        <v>0</v>
      </c>
      <c r="E10" s="15" t="s">
        <v>653</v>
      </c>
      <c r="F10" s="85">
        <v>5</v>
      </c>
      <c r="G10" s="85">
        <v>20</v>
      </c>
      <c r="H10" s="19" t="s">
        <v>654</v>
      </c>
      <c r="I10" s="25"/>
      <c r="J10" s="25"/>
      <c r="K10" s="25"/>
    </row>
    <row r="11" ht="24" customHeight="1" spans="1:11">
      <c r="A11" s="11" t="s">
        <v>1033</v>
      </c>
      <c r="B11" s="12" t="s">
        <v>736</v>
      </c>
      <c r="C11" s="13" t="s">
        <v>661</v>
      </c>
      <c r="D11" s="14">
        <v>0</v>
      </c>
      <c r="E11" s="15"/>
      <c r="F11" s="16"/>
      <c r="G11" s="16"/>
      <c r="H11" s="17"/>
      <c r="I11" s="11"/>
      <c r="J11" s="11"/>
      <c r="K11" s="11"/>
    </row>
    <row r="12" ht="24" customHeight="1" spans="1:11">
      <c r="A12" s="11"/>
      <c r="B12" s="12"/>
      <c r="C12" s="13" t="s">
        <v>80</v>
      </c>
      <c r="D12" s="14">
        <v>0</v>
      </c>
      <c r="E12" s="15"/>
      <c r="F12" s="16"/>
      <c r="G12" s="16"/>
      <c r="H12" s="17"/>
      <c r="I12" s="11"/>
      <c r="J12" s="11"/>
      <c r="K12" s="11"/>
    </row>
    <row r="13" ht="24" customHeight="1" spans="1:11">
      <c r="A13" s="11"/>
      <c r="B13" s="12"/>
      <c r="C13" s="13" t="s">
        <v>733</v>
      </c>
      <c r="D13" s="14">
        <f>D12-D11</f>
        <v>0</v>
      </c>
      <c r="E13" s="15"/>
      <c r="F13" s="16"/>
      <c r="G13" s="16"/>
      <c r="H13" s="17"/>
      <c r="I13" s="11"/>
      <c r="J13" s="11"/>
      <c r="K13" s="11"/>
    </row>
    <row r="14" ht="24" customHeight="1" spans="1:11">
      <c r="A14" s="11"/>
      <c r="B14" s="12"/>
      <c r="C14" s="13" t="s">
        <v>734</v>
      </c>
      <c r="D14" s="14">
        <f>IF(D11=0,0,D12/D11-1)*100</f>
        <v>0</v>
      </c>
      <c r="E14" s="15" t="s">
        <v>653</v>
      </c>
      <c r="F14" s="85">
        <v>5</v>
      </c>
      <c r="G14" s="85">
        <v>20</v>
      </c>
      <c r="H14" s="19" t="s">
        <v>654</v>
      </c>
      <c r="I14" s="25"/>
      <c r="J14" s="25"/>
      <c r="K14" s="25"/>
    </row>
    <row r="15" ht="24" customHeight="1" spans="1:11">
      <c r="A15" s="11" t="s">
        <v>1105</v>
      </c>
      <c r="B15" s="11" t="s">
        <v>1106</v>
      </c>
      <c r="C15" s="13" t="s">
        <v>661</v>
      </c>
      <c r="D15" s="14">
        <v>0</v>
      </c>
      <c r="E15" s="15"/>
      <c r="F15" s="16"/>
      <c r="G15" s="16"/>
      <c r="H15" s="17"/>
      <c r="I15" s="11"/>
      <c r="J15" s="11"/>
      <c r="K15" s="11"/>
    </row>
    <row r="16" ht="24" customHeight="1" spans="1:11">
      <c r="A16" s="11"/>
      <c r="B16" s="11"/>
      <c r="C16" s="13" t="s">
        <v>80</v>
      </c>
      <c r="D16" s="14">
        <v>0</v>
      </c>
      <c r="E16" s="15"/>
      <c r="F16" s="16"/>
      <c r="G16" s="16"/>
      <c r="H16" s="17"/>
      <c r="I16" s="11"/>
      <c r="J16" s="11"/>
      <c r="K16" s="11"/>
    </row>
    <row r="17" ht="24" customHeight="1" spans="1:11">
      <c r="A17" s="11"/>
      <c r="B17" s="11"/>
      <c r="C17" s="13" t="s">
        <v>733</v>
      </c>
      <c r="D17" s="14">
        <f>D16-D15</f>
        <v>0</v>
      </c>
      <c r="E17" s="15"/>
      <c r="F17" s="16"/>
      <c r="G17" s="16"/>
      <c r="H17" s="17"/>
      <c r="I17" s="11"/>
      <c r="J17" s="11"/>
      <c r="K17" s="11"/>
    </row>
    <row r="18" ht="24" customHeight="1" spans="1:11">
      <c r="A18" s="11"/>
      <c r="B18" s="11"/>
      <c r="C18" s="13" t="s">
        <v>734</v>
      </c>
      <c r="D18" s="14">
        <f>IF(D15=0,0,D16/D15-1)*100</f>
        <v>0</v>
      </c>
      <c r="E18" s="15" t="s">
        <v>653</v>
      </c>
      <c r="F18" s="85">
        <v>5</v>
      </c>
      <c r="G18" s="85">
        <v>20</v>
      </c>
      <c r="H18" s="19" t="s">
        <v>654</v>
      </c>
      <c r="I18" s="25"/>
      <c r="J18" s="25"/>
      <c r="K18" s="25"/>
    </row>
    <row r="19" ht="24" customHeight="1" spans="1:11">
      <c r="A19" s="11" t="s">
        <v>1107</v>
      </c>
      <c r="B19" s="11"/>
      <c r="C19" s="13" t="s">
        <v>661</v>
      </c>
      <c r="D19" s="14">
        <v>0</v>
      </c>
      <c r="E19" s="15"/>
      <c r="F19" s="16"/>
      <c r="G19" s="16"/>
      <c r="H19" s="17"/>
      <c r="I19" s="11"/>
      <c r="J19" s="11"/>
      <c r="K19" s="11"/>
    </row>
    <row r="20" ht="24" customHeight="1" spans="1:11">
      <c r="A20" s="11"/>
      <c r="B20" s="11"/>
      <c r="C20" s="13" t="s">
        <v>80</v>
      </c>
      <c r="D20" s="14">
        <v>0</v>
      </c>
      <c r="E20" s="15"/>
      <c r="F20" s="16"/>
      <c r="G20" s="16"/>
      <c r="H20" s="17"/>
      <c r="I20" s="11"/>
      <c r="J20" s="11"/>
      <c r="K20" s="11"/>
    </row>
    <row r="21" ht="24" customHeight="1" spans="1:11">
      <c r="A21" s="11"/>
      <c r="B21" s="11"/>
      <c r="C21" s="13" t="s">
        <v>733</v>
      </c>
      <c r="D21" s="14">
        <f>D20-D19</f>
        <v>0</v>
      </c>
      <c r="E21" s="15"/>
      <c r="F21" s="16"/>
      <c r="G21" s="16"/>
      <c r="H21" s="17"/>
      <c r="I21" s="11"/>
      <c r="J21" s="11"/>
      <c r="K21" s="11"/>
    </row>
    <row r="22" ht="24" customHeight="1" spans="1:11">
      <c r="A22" s="11"/>
      <c r="B22" s="11"/>
      <c r="C22" s="13" t="s">
        <v>734</v>
      </c>
      <c r="D22" s="14">
        <f>IF(D19=0,0,D20/D19-1)*100</f>
        <v>0</v>
      </c>
      <c r="E22" s="15" t="s">
        <v>653</v>
      </c>
      <c r="F22" s="85">
        <v>5</v>
      </c>
      <c r="G22" s="85">
        <v>20</v>
      </c>
      <c r="H22" s="19" t="s">
        <v>654</v>
      </c>
      <c r="I22" s="25"/>
      <c r="J22" s="25"/>
      <c r="K22" s="25"/>
    </row>
    <row r="23" ht="24" customHeight="1" spans="1:11">
      <c r="A23" s="11" t="s">
        <v>1108</v>
      </c>
      <c r="B23" s="12" t="s">
        <v>736</v>
      </c>
      <c r="C23" s="13" t="s">
        <v>661</v>
      </c>
      <c r="D23" s="14">
        <v>0</v>
      </c>
      <c r="E23" s="15"/>
      <c r="F23" s="16"/>
      <c r="G23" s="16"/>
      <c r="H23" s="17"/>
      <c r="I23" s="11"/>
      <c r="J23" s="11"/>
      <c r="K23" s="11"/>
    </row>
    <row r="24" ht="24" customHeight="1" spans="1:11">
      <c r="A24" s="11"/>
      <c r="B24" s="12"/>
      <c r="C24" s="13" t="s">
        <v>80</v>
      </c>
      <c r="D24" s="14">
        <v>0</v>
      </c>
      <c r="E24" s="15"/>
      <c r="F24" s="16"/>
      <c r="G24" s="16"/>
      <c r="H24" s="17"/>
      <c r="I24" s="11"/>
      <c r="J24" s="11"/>
      <c r="K24" s="11"/>
    </row>
    <row r="25" ht="24" customHeight="1" spans="1:11">
      <c r="A25" s="11"/>
      <c r="B25" s="12"/>
      <c r="C25" s="13" t="s">
        <v>733</v>
      </c>
      <c r="D25" s="14">
        <f>D24-D23</f>
        <v>0</v>
      </c>
      <c r="E25" s="15"/>
      <c r="F25" s="16"/>
      <c r="G25" s="16"/>
      <c r="H25" s="17"/>
      <c r="I25" s="11"/>
      <c r="J25" s="11"/>
      <c r="K25" s="11"/>
    </row>
    <row r="26" ht="24" customHeight="1" spans="1:11">
      <c r="A26" s="11"/>
      <c r="B26" s="12"/>
      <c r="C26" s="13" t="s">
        <v>734</v>
      </c>
      <c r="D26" s="14">
        <f>IF(D23=0,0,D24/D23-1)*100</f>
        <v>0</v>
      </c>
      <c r="E26" s="15" t="s">
        <v>653</v>
      </c>
      <c r="F26" s="85">
        <v>5</v>
      </c>
      <c r="G26" s="85">
        <v>20</v>
      </c>
      <c r="H26" s="19" t="s">
        <v>654</v>
      </c>
      <c r="I26" s="25"/>
      <c r="J26" s="25"/>
      <c r="K26" s="25"/>
    </row>
    <row r="27" ht="24" customHeight="1" spans="1:11">
      <c r="A27" s="11" t="s">
        <v>761</v>
      </c>
      <c r="B27" s="12" t="s">
        <v>736</v>
      </c>
      <c r="C27" s="13" t="s">
        <v>661</v>
      </c>
      <c r="D27" s="14">
        <v>0</v>
      </c>
      <c r="E27" s="15"/>
      <c r="F27" s="16"/>
      <c r="G27" s="16"/>
      <c r="H27" s="10"/>
      <c r="I27" s="11"/>
      <c r="J27" s="11"/>
      <c r="K27" s="11"/>
    </row>
    <row r="28" ht="24" customHeight="1" spans="1:11">
      <c r="A28" s="11"/>
      <c r="B28" s="12"/>
      <c r="C28" s="13" t="s">
        <v>80</v>
      </c>
      <c r="D28" s="14">
        <v>0</v>
      </c>
      <c r="E28" s="15"/>
      <c r="F28" s="16"/>
      <c r="G28" s="16"/>
      <c r="H28" s="10"/>
      <c r="I28" s="11"/>
      <c r="J28" s="11"/>
      <c r="K28" s="11"/>
    </row>
    <row r="29" ht="24" customHeight="1" spans="1:11">
      <c r="A29" s="11"/>
      <c r="B29" s="12"/>
      <c r="C29" s="13" t="s">
        <v>733</v>
      </c>
      <c r="D29" s="14">
        <f>D28-D27</f>
        <v>0</v>
      </c>
      <c r="E29" s="15"/>
      <c r="F29" s="16"/>
      <c r="G29" s="16"/>
      <c r="H29" s="10"/>
      <c r="I29" s="11"/>
      <c r="J29" s="11"/>
      <c r="K29" s="11"/>
    </row>
    <row r="30" ht="24" customHeight="1" spans="1:11">
      <c r="A30" s="11"/>
      <c r="B30" s="12"/>
      <c r="C30" s="13" t="s">
        <v>734</v>
      </c>
      <c r="D30" s="14">
        <f>IF(D28=0,0,D29/D27)*100</f>
        <v>0</v>
      </c>
      <c r="E30" s="15" t="s">
        <v>653</v>
      </c>
      <c r="F30" s="85">
        <v>0</v>
      </c>
      <c r="G30" s="85">
        <v>20</v>
      </c>
      <c r="H30" s="19" t="s">
        <v>654</v>
      </c>
      <c r="I30" s="25"/>
      <c r="J30" s="25"/>
      <c r="K30" s="25"/>
    </row>
    <row r="31" ht="24" customHeight="1" spans="1:11">
      <c r="A31" s="11" t="s">
        <v>1109</v>
      </c>
      <c r="B31" s="12"/>
      <c r="C31" s="13" t="s">
        <v>661</v>
      </c>
      <c r="D31" s="14">
        <v>0</v>
      </c>
      <c r="E31" s="15"/>
      <c r="F31" s="16"/>
      <c r="G31" s="16"/>
      <c r="H31" s="10"/>
      <c r="I31" s="11"/>
      <c r="J31" s="11"/>
      <c r="K31" s="11"/>
    </row>
    <row r="32" ht="24" customHeight="1" spans="1:11">
      <c r="A32" s="11"/>
      <c r="B32" s="12"/>
      <c r="C32" s="13" t="s">
        <v>80</v>
      </c>
      <c r="D32" s="14">
        <v>0</v>
      </c>
      <c r="E32" s="15"/>
      <c r="F32" s="16"/>
      <c r="G32" s="16"/>
      <c r="H32" s="10"/>
      <c r="I32" s="11"/>
      <c r="J32" s="11"/>
      <c r="K32" s="11"/>
    </row>
    <row r="33" ht="24" customHeight="1" spans="1:11">
      <c r="A33" s="11"/>
      <c r="B33" s="12"/>
      <c r="C33" s="13" t="s">
        <v>733</v>
      </c>
      <c r="D33" s="14">
        <f>D32-D31</f>
        <v>0</v>
      </c>
      <c r="E33" s="15"/>
      <c r="F33" s="16"/>
      <c r="G33" s="16"/>
      <c r="H33" s="10"/>
      <c r="I33" s="11"/>
      <c r="J33" s="11"/>
      <c r="K33" s="11"/>
    </row>
    <row r="34" ht="24" customHeight="1" spans="1:11">
      <c r="A34" s="11"/>
      <c r="B34" s="12"/>
      <c r="C34" s="13" t="s">
        <v>734</v>
      </c>
      <c r="D34" s="14">
        <f>IF(D31=0,0,D32/D31-1)*100</f>
        <v>0</v>
      </c>
      <c r="E34" s="15" t="s">
        <v>653</v>
      </c>
      <c r="F34" s="85">
        <v>0</v>
      </c>
      <c r="G34" s="85">
        <v>20</v>
      </c>
      <c r="H34" s="19" t="s">
        <v>654</v>
      </c>
      <c r="I34" s="25"/>
      <c r="J34" s="25"/>
      <c r="K34" s="25"/>
    </row>
    <row r="35" ht="24" customHeight="1" spans="1:11">
      <c r="A35" s="11" t="s">
        <v>1110</v>
      </c>
      <c r="B35" s="12" t="s">
        <v>736</v>
      </c>
      <c r="C35" s="13" t="s">
        <v>661</v>
      </c>
      <c r="D35" s="14">
        <v>0</v>
      </c>
      <c r="E35" s="15"/>
      <c r="F35" s="16"/>
      <c r="G35" s="16"/>
      <c r="H35" s="10"/>
      <c r="I35" s="11"/>
      <c r="J35" s="11"/>
      <c r="K35" s="11"/>
    </row>
    <row r="36" ht="24" customHeight="1" spans="1:11">
      <c r="A36" s="11"/>
      <c r="B36" s="12"/>
      <c r="C36" s="13" t="s">
        <v>80</v>
      </c>
      <c r="D36" s="14">
        <v>0</v>
      </c>
      <c r="E36" s="15"/>
      <c r="F36" s="16"/>
      <c r="G36" s="16"/>
      <c r="H36" s="10"/>
      <c r="I36" s="11"/>
      <c r="J36" s="11"/>
      <c r="K36" s="11"/>
    </row>
    <row r="37" ht="24" customHeight="1" spans="1:11">
      <c r="A37" s="11"/>
      <c r="B37" s="12"/>
      <c r="C37" s="13" t="s">
        <v>733</v>
      </c>
      <c r="D37" s="14">
        <f>D36-D35</f>
        <v>0</v>
      </c>
      <c r="E37" s="15"/>
      <c r="F37" s="16"/>
      <c r="G37" s="16"/>
      <c r="H37" s="10"/>
      <c r="I37" s="11"/>
      <c r="J37" s="11"/>
      <c r="K37" s="11"/>
    </row>
    <row r="38" ht="24" customHeight="1" spans="1:11">
      <c r="A38" s="11"/>
      <c r="B38" s="12"/>
      <c r="C38" s="13" t="s">
        <v>734</v>
      </c>
      <c r="D38" s="14">
        <f>IF(D35=0,0,D36/D35-1)*100</f>
        <v>0</v>
      </c>
      <c r="E38" s="15"/>
      <c r="F38" s="16"/>
      <c r="G38" s="16"/>
      <c r="H38" s="10"/>
      <c r="I38" s="11"/>
      <c r="J38" s="11"/>
      <c r="K38" s="11"/>
    </row>
    <row r="39" ht="24" customHeight="1" spans="1:11">
      <c r="A39" s="11" t="s">
        <v>1111</v>
      </c>
      <c r="B39" s="12" t="s">
        <v>958</v>
      </c>
      <c r="C39" s="13" t="s">
        <v>661</v>
      </c>
      <c r="D39" s="96">
        <v>0</v>
      </c>
      <c r="E39" s="15"/>
      <c r="F39" s="16"/>
      <c r="G39" s="16"/>
      <c r="H39" s="10"/>
      <c r="I39" s="11"/>
      <c r="J39" s="11"/>
      <c r="K39" s="11"/>
    </row>
    <row r="40" ht="24" customHeight="1" spans="1:11">
      <c r="A40" s="11"/>
      <c r="B40" s="12"/>
      <c r="C40" s="13" t="s">
        <v>80</v>
      </c>
      <c r="D40" s="96">
        <v>0</v>
      </c>
      <c r="E40" s="15"/>
      <c r="F40" s="16"/>
      <c r="G40" s="16"/>
      <c r="H40" s="10"/>
      <c r="I40" s="11"/>
      <c r="J40" s="11"/>
      <c r="K40" s="11"/>
    </row>
    <row r="41" ht="24" customHeight="1" spans="1:11">
      <c r="A41" s="11"/>
      <c r="B41" s="12"/>
      <c r="C41" s="13" t="s">
        <v>733</v>
      </c>
      <c r="D41" s="14">
        <f>D40-D39</f>
        <v>0</v>
      </c>
      <c r="E41" s="15"/>
      <c r="F41" s="16"/>
      <c r="G41" s="16"/>
      <c r="H41" s="10"/>
      <c r="I41" s="11"/>
      <c r="J41" s="11"/>
      <c r="K41" s="11"/>
    </row>
    <row r="42" ht="24" customHeight="1" spans="1:11">
      <c r="A42" s="11"/>
      <c r="B42" s="12"/>
      <c r="C42" s="13" t="s">
        <v>734</v>
      </c>
      <c r="D42" s="14">
        <f>IF(D39=0,0,D40/D39-1)*100</f>
        <v>0</v>
      </c>
      <c r="E42" s="15"/>
      <c r="F42" s="16"/>
      <c r="G42" s="16"/>
      <c r="H42" s="10"/>
      <c r="I42" s="11"/>
      <c r="J42" s="11"/>
      <c r="K42" s="11"/>
    </row>
    <row r="43" ht="24" customHeight="1" spans="1:11">
      <c r="A43" s="11" t="s">
        <v>1112</v>
      </c>
      <c r="B43" s="12" t="s">
        <v>1113</v>
      </c>
      <c r="C43" s="13" t="s">
        <v>661</v>
      </c>
      <c r="D43" s="14">
        <v>0</v>
      </c>
      <c r="E43" s="15" t="s">
        <v>653</v>
      </c>
      <c r="F43" s="18">
        <v>0</v>
      </c>
      <c r="G43" s="18">
        <v>0</v>
      </c>
      <c r="H43" s="19" t="s">
        <v>654</v>
      </c>
      <c r="I43" s="25"/>
      <c r="J43" s="25"/>
      <c r="K43" s="25"/>
    </row>
    <row r="44" ht="24" customHeight="1" spans="1:11">
      <c r="A44" s="11"/>
      <c r="B44" s="12"/>
      <c r="C44" s="13" t="s">
        <v>80</v>
      </c>
      <c r="D44" s="14">
        <v>0</v>
      </c>
      <c r="E44" s="15" t="s">
        <v>653</v>
      </c>
      <c r="F44" s="18">
        <v>0</v>
      </c>
      <c r="G44" s="18">
        <v>0</v>
      </c>
      <c r="H44" s="19" t="s">
        <v>654</v>
      </c>
      <c r="I44" s="25"/>
      <c r="J44" s="25"/>
      <c r="K44" s="25"/>
    </row>
    <row r="45" ht="24" customHeight="1" spans="1:11">
      <c r="A45" s="11"/>
      <c r="B45" s="12"/>
      <c r="C45" s="13" t="s">
        <v>733</v>
      </c>
      <c r="D45" s="14">
        <f>D44-D43</f>
        <v>0</v>
      </c>
      <c r="E45" s="15"/>
      <c r="F45" s="16"/>
      <c r="G45" s="16"/>
      <c r="H45" s="10"/>
      <c r="I45" s="11"/>
      <c r="J45" s="11"/>
      <c r="K45" s="11"/>
    </row>
    <row r="46" ht="24" customHeight="1" spans="1:11">
      <c r="A46" s="11"/>
      <c r="B46" s="12"/>
      <c r="C46" s="13" t="s">
        <v>734</v>
      </c>
      <c r="D46" s="14">
        <f>IF(D43=0,0,D44/D43-1)*100</f>
        <v>0</v>
      </c>
      <c r="E46" s="15"/>
      <c r="F46" s="16"/>
      <c r="G46" s="16"/>
      <c r="H46" s="10"/>
      <c r="I46" s="11"/>
      <c r="J46" s="11"/>
      <c r="K46" s="11"/>
    </row>
    <row r="47" ht="24" customHeight="1" spans="1:11">
      <c r="A47" s="11" t="s">
        <v>1114</v>
      </c>
      <c r="B47" s="12" t="s">
        <v>903</v>
      </c>
      <c r="C47" s="11" t="s">
        <v>766</v>
      </c>
      <c r="D47" s="14">
        <v>0</v>
      </c>
      <c r="E47" s="15"/>
      <c r="F47" s="18"/>
      <c r="G47" s="18"/>
      <c r="H47" s="25"/>
      <c r="I47" s="25"/>
      <c r="J47" s="25"/>
      <c r="K47" s="25"/>
    </row>
    <row r="48" ht="24" customHeight="1" spans="1:11">
      <c r="A48" s="11"/>
      <c r="B48" s="12"/>
      <c r="C48" s="11" t="s">
        <v>767</v>
      </c>
      <c r="D48" s="14">
        <v>0</v>
      </c>
      <c r="E48" s="15"/>
      <c r="F48" s="18"/>
      <c r="G48" s="18"/>
      <c r="H48" s="25"/>
      <c r="I48" s="25"/>
      <c r="J48" s="25"/>
      <c r="K48" s="25"/>
    </row>
    <row r="49" ht="24" customHeight="1" spans="1:11">
      <c r="A49" s="11"/>
      <c r="B49" s="12"/>
      <c r="C49" s="11" t="s">
        <v>652</v>
      </c>
      <c r="D49" s="14">
        <f>D48-D47</f>
        <v>0</v>
      </c>
      <c r="E49" s="15" t="s">
        <v>653</v>
      </c>
      <c r="F49" s="18">
        <v>0</v>
      </c>
      <c r="G49" s="18">
        <v>0</v>
      </c>
      <c r="H49" s="19" t="s">
        <v>654</v>
      </c>
      <c r="I49" s="25"/>
      <c r="J49" s="25"/>
      <c r="K49" s="25"/>
    </row>
    <row r="50" ht="24" customHeight="1" spans="1:11">
      <c r="A50" s="11"/>
      <c r="B50" s="12"/>
      <c r="C50" s="11" t="s">
        <v>768</v>
      </c>
      <c r="D50" s="96">
        <v>0</v>
      </c>
      <c r="E50" s="15"/>
      <c r="F50" s="16"/>
      <c r="G50" s="16"/>
      <c r="H50" s="10"/>
      <c r="I50" s="11"/>
      <c r="J50" s="11"/>
      <c r="K50" s="11"/>
    </row>
    <row r="51" ht="24" customHeight="1" spans="1:11">
      <c r="A51" s="11"/>
      <c r="B51" s="12"/>
      <c r="C51" s="11" t="s">
        <v>769</v>
      </c>
      <c r="D51" s="14">
        <v>0</v>
      </c>
      <c r="E51" s="15"/>
      <c r="F51" s="18"/>
      <c r="G51" s="18"/>
      <c r="H51" s="25"/>
      <c r="I51" s="25"/>
      <c r="J51" s="25"/>
      <c r="K51" s="25"/>
    </row>
    <row r="52" ht="24" customHeight="1" spans="1:11">
      <c r="A52" s="11"/>
      <c r="B52" s="12"/>
      <c r="C52" s="11" t="s">
        <v>652</v>
      </c>
      <c r="D52" s="14">
        <f>D51-D50</f>
        <v>0</v>
      </c>
      <c r="E52" s="15" t="s">
        <v>653</v>
      </c>
      <c r="F52" s="18">
        <v>0</v>
      </c>
      <c r="G52" s="18">
        <v>0</v>
      </c>
      <c r="H52" s="19" t="s">
        <v>654</v>
      </c>
      <c r="I52" s="25"/>
      <c r="J52" s="25"/>
      <c r="K52" s="25"/>
    </row>
    <row r="53" ht="24" customHeight="1" spans="1:11">
      <c r="A53" s="11" t="s">
        <v>904</v>
      </c>
      <c r="B53" s="12" t="s">
        <v>736</v>
      </c>
      <c r="C53" s="13" t="s">
        <v>661</v>
      </c>
      <c r="D53" s="14">
        <v>0</v>
      </c>
      <c r="E53" s="15"/>
      <c r="F53" s="16"/>
      <c r="G53" s="16"/>
      <c r="H53" s="17"/>
      <c r="I53" s="11"/>
      <c r="J53" s="11"/>
      <c r="K53" s="11"/>
    </row>
    <row r="54" ht="24" customHeight="1" spans="1:11">
      <c r="A54" s="11"/>
      <c r="B54" s="12"/>
      <c r="C54" s="13" t="s">
        <v>80</v>
      </c>
      <c r="D54" s="14">
        <v>0</v>
      </c>
      <c r="E54" s="15"/>
      <c r="F54" s="16"/>
      <c r="G54" s="16"/>
      <c r="H54" s="17"/>
      <c r="I54" s="11"/>
      <c r="J54" s="11"/>
      <c r="K54" s="11"/>
    </row>
    <row r="55" ht="24" customHeight="1" spans="1:11">
      <c r="A55" s="11"/>
      <c r="B55" s="12"/>
      <c r="C55" s="13" t="s">
        <v>733</v>
      </c>
      <c r="D55" s="14">
        <f>D54-D53</f>
        <v>0</v>
      </c>
      <c r="E55" s="15"/>
      <c r="F55" s="16"/>
      <c r="G55" s="16"/>
      <c r="H55" s="17"/>
      <c r="I55" s="11"/>
      <c r="J55" s="11"/>
      <c r="K55" s="11"/>
    </row>
    <row r="56" ht="24" customHeight="1" spans="1:11">
      <c r="A56" s="11"/>
      <c r="B56" s="12"/>
      <c r="C56" s="13" t="s">
        <v>734</v>
      </c>
      <c r="D56" s="14">
        <f>IF(D53=0,0,D54/D53-1)*100</f>
        <v>0</v>
      </c>
      <c r="E56" s="15"/>
      <c r="F56" s="16"/>
      <c r="G56" s="16"/>
      <c r="H56" s="17"/>
      <c r="I56" s="11"/>
      <c r="J56" s="11"/>
      <c r="K56" s="11"/>
    </row>
    <row r="57" ht="24" customHeight="1" spans="1:11">
      <c r="A57" s="11" t="s">
        <v>972</v>
      </c>
      <c r="B57" s="11" t="s">
        <v>775</v>
      </c>
      <c r="C57" s="13" t="s">
        <v>661</v>
      </c>
      <c r="D57" s="14">
        <v>0</v>
      </c>
      <c r="E57" s="15" t="s">
        <v>653</v>
      </c>
      <c r="F57" s="18">
        <v>0.35</v>
      </c>
      <c r="G57" s="18">
        <v>4</v>
      </c>
      <c r="H57" s="19" t="s">
        <v>654</v>
      </c>
      <c r="I57" s="25"/>
      <c r="J57" s="25"/>
      <c r="K57" s="25"/>
    </row>
    <row r="58" ht="24" customHeight="1" spans="1:11">
      <c r="A58" s="11"/>
      <c r="B58" s="11"/>
      <c r="C58" s="13" t="s">
        <v>80</v>
      </c>
      <c r="D58" s="14">
        <v>0</v>
      </c>
      <c r="E58" s="15" t="s">
        <v>653</v>
      </c>
      <c r="F58" s="18">
        <v>0.35</v>
      </c>
      <c r="G58" s="18">
        <v>4</v>
      </c>
      <c r="H58" s="19" t="s">
        <v>654</v>
      </c>
      <c r="I58" s="25"/>
      <c r="J58" s="25"/>
      <c r="K58" s="25"/>
    </row>
    <row r="59" ht="24" customHeight="1" spans="1:11">
      <c r="A59" s="11"/>
      <c r="B59" s="11"/>
      <c r="C59" s="13" t="s">
        <v>733</v>
      </c>
      <c r="D59" s="14">
        <f>D58-D57</f>
        <v>0</v>
      </c>
      <c r="E59" s="15"/>
      <c r="F59" s="16"/>
      <c r="G59" s="16"/>
      <c r="H59" s="17"/>
      <c r="I59" s="11"/>
      <c r="J59" s="11"/>
      <c r="K59" s="11"/>
    </row>
    <row r="60" ht="24" customHeight="1" spans="1:11">
      <c r="A60" s="11" t="s">
        <v>776</v>
      </c>
      <c r="B60" s="11" t="s">
        <v>777</v>
      </c>
      <c r="C60" s="13" t="s">
        <v>661</v>
      </c>
      <c r="D60" s="14">
        <v>0</v>
      </c>
      <c r="E60" s="15" t="s">
        <v>653</v>
      </c>
      <c r="F60" s="18">
        <v>0</v>
      </c>
      <c r="G60" s="18">
        <v>0</v>
      </c>
      <c r="H60" s="19" t="s">
        <v>654</v>
      </c>
      <c r="I60" s="25"/>
      <c r="J60" s="25"/>
      <c r="K60" s="25"/>
    </row>
    <row r="61" ht="24" customHeight="1" spans="1:11">
      <c r="A61" s="11"/>
      <c r="B61" s="11"/>
      <c r="C61" s="13" t="s">
        <v>80</v>
      </c>
      <c r="D61" s="14">
        <v>0</v>
      </c>
      <c r="E61" s="15" t="s">
        <v>653</v>
      </c>
      <c r="F61" s="18">
        <v>0</v>
      </c>
      <c r="G61" s="18">
        <v>0</v>
      </c>
      <c r="H61" s="19" t="s">
        <v>654</v>
      </c>
      <c r="I61" s="25"/>
      <c r="J61" s="25"/>
      <c r="K61" s="25"/>
    </row>
    <row r="62" ht="24" customHeight="1" spans="1:11">
      <c r="A62" s="11"/>
      <c r="B62" s="11"/>
      <c r="C62" s="13" t="s">
        <v>733</v>
      </c>
      <c r="D62" s="14">
        <f>D61-D60</f>
        <v>0</v>
      </c>
      <c r="E62" s="15"/>
      <c r="F62" s="16"/>
      <c r="G62" s="16"/>
      <c r="H62" s="10"/>
      <c r="I62" s="11"/>
      <c r="J62" s="11"/>
      <c r="K62" s="11"/>
    </row>
    <row r="63" ht="24" customHeight="1" spans="1:11">
      <c r="A63" s="11"/>
      <c r="B63" s="11"/>
      <c r="C63" s="13" t="s">
        <v>734</v>
      </c>
      <c r="D63" s="14">
        <f>IF(D60=0,0,D61/D60-1)*100</f>
        <v>0</v>
      </c>
      <c r="E63" s="15"/>
      <c r="F63" s="22"/>
      <c r="G63" s="22"/>
      <c r="H63" s="10"/>
      <c r="I63" s="11"/>
      <c r="J63" s="11"/>
      <c r="K63" s="11"/>
    </row>
    <row r="64" ht="24" customHeight="1" spans="1:11">
      <c r="A64" s="8" t="s">
        <v>907</v>
      </c>
      <c r="B64" s="8"/>
      <c r="C64" s="9"/>
      <c r="D64" s="9"/>
      <c r="E64" s="9"/>
      <c r="F64" s="9"/>
      <c r="G64" s="9"/>
      <c r="H64" s="10"/>
      <c r="I64" s="9"/>
      <c r="J64" s="9"/>
      <c r="K64" s="9"/>
    </row>
    <row r="65" ht="24" customHeight="1" spans="1:11">
      <c r="A65" s="11" t="s">
        <v>977</v>
      </c>
      <c r="B65" s="12" t="s">
        <v>732</v>
      </c>
      <c r="C65" s="13" t="s">
        <v>661</v>
      </c>
      <c r="D65" s="14">
        <v>0</v>
      </c>
      <c r="E65" s="15"/>
      <c r="F65" s="16"/>
      <c r="G65" s="16"/>
      <c r="H65" s="17"/>
      <c r="I65" s="11"/>
      <c r="J65" s="11"/>
      <c r="K65" s="11"/>
    </row>
    <row r="66" ht="24" customHeight="1" spans="1:11">
      <c r="A66" s="11"/>
      <c r="B66" s="12"/>
      <c r="C66" s="13" t="s">
        <v>80</v>
      </c>
      <c r="D66" s="14">
        <v>0</v>
      </c>
      <c r="E66" s="15"/>
      <c r="F66" s="16"/>
      <c r="G66" s="16"/>
      <c r="H66" s="17"/>
      <c r="I66" s="11"/>
      <c r="J66" s="11"/>
      <c r="K66" s="11"/>
    </row>
    <row r="67" ht="24" customHeight="1" spans="1:11">
      <c r="A67" s="11"/>
      <c r="B67" s="12"/>
      <c r="C67" s="13" t="s">
        <v>733</v>
      </c>
      <c r="D67" s="14">
        <f>D66-D65</f>
        <v>0</v>
      </c>
      <c r="E67" s="15"/>
      <c r="F67" s="16"/>
      <c r="G67" s="16"/>
      <c r="H67" s="17"/>
      <c r="I67" s="11"/>
      <c r="J67" s="11"/>
      <c r="K67" s="11"/>
    </row>
    <row r="68" ht="24" customHeight="1" spans="1:11">
      <c r="A68" s="11"/>
      <c r="B68" s="12"/>
      <c r="C68" s="13" t="s">
        <v>734</v>
      </c>
      <c r="D68" s="14">
        <f>IF(D65=0,0,D66/D65-1)*100</f>
        <v>0</v>
      </c>
      <c r="E68" s="15" t="s">
        <v>653</v>
      </c>
      <c r="F68" s="18">
        <v>0</v>
      </c>
      <c r="G68" s="18">
        <v>20</v>
      </c>
      <c r="H68" s="19" t="s">
        <v>654</v>
      </c>
      <c r="I68" s="25"/>
      <c r="J68" s="25"/>
      <c r="K68" s="25"/>
    </row>
    <row r="69" ht="24" customHeight="1" spans="1:11">
      <c r="A69" s="11" t="s">
        <v>1040</v>
      </c>
      <c r="B69" s="12" t="s">
        <v>736</v>
      </c>
      <c r="C69" s="13" t="s">
        <v>661</v>
      </c>
      <c r="D69" s="14">
        <v>0</v>
      </c>
      <c r="E69" s="15"/>
      <c r="F69" s="16"/>
      <c r="G69" s="16"/>
      <c r="H69" s="17"/>
      <c r="I69" s="11"/>
      <c r="J69" s="11"/>
      <c r="K69" s="11"/>
    </row>
    <row r="70" ht="24" customHeight="1" spans="1:11">
      <c r="A70" s="11"/>
      <c r="B70" s="12"/>
      <c r="C70" s="13" t="s">
        <v>80</v>
      </c>
      <c r="D70" s="14">
        <v>0</v>
      </c>
      <c r="E70" s="15"/>
      <c r="F70" s="16"/>
      <c r="G70" s="16"/>
      <c r="H70" s="17"/>
      <c r="I70" s="11"/>
      <c r="J70" s="11"/>
      <c r="K70" s="11"/>
    </row>
    <row r="71" ht="24" customHeight="1" spans="1:11">
      <c r="A71" s="11"/>
      <c r="B71" s="12"/>
      <c r="C71" s="13" t="s">
        <v>733</v>
      </c>
      <c r="D71" s="14">
        <f>D70-D69</f>
        <v>0</v>
      </c>
      <c r="E71" s="15"/>
      <c r="F71" s="16"/>
      <c r="G71" s="16"/>
      <c r="H71" s="17"/>
      <c r="I71" s="11"/>
      <c r="J71" s="11"/>
      <c r="K71" s="11"/>
    </row>
    <row r="72" ht="24" customHeight="1" spans="1:11">
      <c r="A72" s="11"/>
      <c r="B72" s="12"/>
      <c r="C72" s="13" t="s">
        <v>734</v>
      </c>
      <c r="D72" s="14">
        <f>IF(D69=0,0,D70/D69-1)*100</f>
        <v>0</v>
      </c>
      <c r="E72" s="15" t="s">
        <v>653</v>
      </c>
      <c r="F72" s="18">
        <v>0</v>
      </c>
      <c r="G72" s="18">
        <v>20</v>
      </c>
      <c r="H72" s="19" t="s">
        <v>654</v>
      </c>
      <c r="I72" s="25"/>
      <c r="J72" s="25"/>
      <c r="K72" s="25"/>
    </row>
    <row r="73" ht="24" customHeight="1" spans="1:11">
      <c r="A73" s="11" t="s">
        <v>1041</v>
      </c>
      <c r="B73" s="11" t="s">
        <v>1042</v>
      </c>
      <c r="C73" s="13" t="s">
        <v>661</v>
      </c>
      <c r="D73" s="14">
        <v>0</v>
      </c>
      <c r="E73" s="15"/>
      <c r="F73" s="16"/>
      <c r="G73" s="16"/>
      <c r="H73" s="17"/>
      <c r="I73" s="11"/>
      <c r="J73" s="11"/>
      <c r="K73" s="11"/>
    </row>
    <row r="74" ht="24" customHeight="1" spans="1:11">
      <c r="A74" s="11"/>
      <c r="B74" s="11"/>
      <c r="C74" s="13" t="s">
        <v>80</v>
      </c>
      <c r="D74" s="14">
        <v>0</v>
      </c>
      <c r="E74" s="15"/>
      <c r="F74" s="16"/>
      <c r="G74" s="16"/>
      <c r="H74" s="17"/>
      <c r="I74" s="11"/>
      <c r="J74" s="11"/>
      <c r="K74" s="11"/>
    </row>
    <row r="75" ht="24" customHeight="1" spans="1:11">
      <c r="A75" s="11"/>
      <c r="B75" s="11"/>
      <c r="C75" s="13" t="s">
        <v>733</v>
      </c>
      <c r="D75" s="14">
        <f>D74-D73</f>
        <v>0</v>
      </c>
      <c r="E75" s="15"/>
      <c r="F75" s="16"/>
      <c r="G75" s="16"/>
      <c r="H75" s="17"/>
      <c r="I75" s="11"/>
      <c r="J75" s="11"/>
      <c r="K75" s="11"/>
    </row>
    <row r="76" ht="24" customHeight="1" spans="1:11">
      <c r="A76" s="11"/>
      <c r="B76" s="11"/>
      <c r="C76" s="13" t="s">
        <v>734</v>
      </c>
      <c r="D76" s="14">
        <f>IF(D73=0,0,D74/D73-1)*100</f>
        <v>0</v>
      </c>
      <c r="E76" s="15" t="s">
        <v>653</v>
      </c>
      <c r="F76" s="18">
        <v>0</v>
      </c>
      <c r="G76" s="18">
        <v>15</v>
      </c>
      <c r="H76" s="19" t="s">
        <v>654</v>
      </c>
      <c r="I76" s="25"/>
      <c r="J76" s="25"/>
      <c r="K76" s="25"/>
    </row>
    <row r="77" ht="24" customHeight="1" spans="1:11">
      <c r="A77" s="11" t="s">
        <v>1043</v>
      </c>
      <c r="B77" s="12" t="s">
        <v>736</v>
      </c>
      <c r="C77" s="13" t="s">
        <v>661</v>
      </c>
      <c r="D77" s="14">
        <v>0</v>
      </c>
      <c r="E77" s="15"/>
      <c r="F77" s="16"/>
      <c r="G77" s="16"/>
      <c r="H77" s="17"/>
      <c r="I77" s="11"/>
      <c r="J77" s="11"/>
      <c r="K77" s="11"/>
    </row>
    <row r="78" ht="24" customHeight="1" spans="1:11">
      <c r="A78" s="11"/>
      <c r="B78" s="12"/>
      <c r="C78" s="13" t="s">
        <v>80</v>
      </c>
      <c r="D78" s="14">
        <v>0</v>
      </c>
      <c r="E78" s="15"/>
      <c r="F78" s="16"/>
      <c r="G78" s="16"/>
      <c r="H78" s="17"/>
      <c r="I78" s="11"/>
      <c r="J78" s="11"/>
      <c r="K78" s="11"/>
    </row>
    <row r="79" ht="24" customHeight="1" spans="1:11">
      <c r="A79" s="11"/>
      <c r="B79" s="12"/>
      <c r="C79" s="13" t="s">
        <v>733</v>
      </c>
      <c r="D79" s="14">
        <f>D78-D77</f>
        <v>0</v>
      </c>
      <c r="E79" s="15"/>
      <c r="F79" s="16"/>
      <c r="G79" s="16"/>
      <c r="H79" s="17"/>
      <c r="I79" s="11"/>
      <c r="J79" s="11"/>
      <c r="K79" s="11"/>
    </row>
    <row r="80" ht="24" customHeight="1" spans="1:11">
      <c r="A80" s="11"/>
      <c r="B80" s="12"/>
      <c r="C80" s="13" t="s">
        <v>734</v>
      </c>
      <c r="D80" s="14">
        <f>IF(D77=0,0,D78/D77-1)*100</f>
        <v>0</v>
      </c>
      <c r="E80" s="15" t="s">
        <v>653</v>
      </c>
      <c r="F80" s="18">
        <v>0</v>
      </c>
      <c r="G80" s="18">
        <v>15</v>
      </c>
      <c r="H80" s="19" t="s">
        <v>654</v>
      </c>
      <c r="I80" s="25"/>
      <c r="J80" s="25"/>
      <c r="K80" s="25"/>
    </row>
    <row r="81" ht="24" customHeight="1" spans="1:11">
      <c r="A81" s="11" t="s">
        <v>1044</v>
      </c>
      <c r="B81" s="11" t="s">
        <v>1045</v>
      </c>
      <c r="C81" s="13" t="s">
        <v>661</v>
      </c>
      <c r="D81" s="14">
        <f>IF(D139=0,0,D77/D139)</f>
        <v>0</v>
      </c>
      <c r="E81" s="15" t="s">
        <v>653</v>
      </c>
      <c r="F81" s="18">
        <v>2000</v>
      </c>
      <c r="G81" s="18">
        <v>20000</v>
      </c>
      <c r="H81" s="19" t="s">
        <v>654</v>
      </c>
      <c r="I81" s="25"/>
      <c r="J81" s="25"/>
      <c r="K81" s="25"/>
    </row>
    <row r="82" ht="24" customHeight="1" spans="1:11">
      <c r="A82" s="11"/>
      <c r="B82" s="11"/>
      <c r="C82" s="13" t="s">
        <v>80</v>
      </c>
      <c r="D82" s="14">
        <f>IF(D140=0,0,D78/D140)</f>
        <v>0</v>
      </c>
      <c r="E82" s="15" t="s">
        <v>653</v>
      </c>
      <c r="F82" s="18">
        <v>2000</v>
      </c>
      <c r="G82" s="18">
        <v>20000</v>
      </c>
      <c r="H82" s="19" t="s">
        <v>654</v>
      </c>
      <c r="I82" s="25"/>
      <c r="J82" s="25"/>
      <c r="K82" s="25"/>
    </row>
    <row r="83" ht="24" customHeight="1" spans="1:11">
      <c r="A83" s="11"/>
      <c r="B83" s="11"/>
      <c r="C83" s="13" t="s">
        <v>733</v>
      </c>
      <c r="D83" s="14">
        <f>D82-D81</f>
        <v>0</v>
      </c>
      <c r="E83" s="15"/>
      <c r="F83" s="16"/>
      <c r="G83" s="16"/>
      <c r="H83" s="17"/>
      <c r="I83" s="11"/>
      <c r="J83" s="11"/>
      <c r="K83" s="11"/>
    </row>
    <row r="84" ht="24" customHeight="1" spans="1:11">
      <c r="A84" s="11"/>
      <c r="B84" s="11"/>
      <c r="C84" s="13" t="s">
        <v>734</v>
      </c>
      <c r="D84" s="14">
        <f>IF(D81=0,0,D82/D81-1)*100</f>
        <v>0</v>
      </c>
      <c r="E84" s="15" t="s">
        <v>653</v>
      </c>
      <c r="F84" s="18">
        <v>0</v>
      </c>
      <c r="G84" s="18">
        <v>15</v>
      </c>
      <c r="H84" s="19" t="s">
        <v>654</v>
      </c>
      <c r="I84" s="25"/>
      <c r="J84" s="25"/>
      <c r="K84" s="25"/>
    </row>
    <row r="85" ht="24" customHeight="1" spans="1:11">
      <c r="A85" s="11" t="s">
        <v>1046</v>
      </c>
      <c r="B85" s="12" t="s">
        <v>736</v>
      </c>
      <c r="C85" s="13" t="s">
        <v>661</v>
      </c>
      <c r="D85" s="14">
        <v>0</v>
      </c>
      <c r="E85" s="15"/>
      <c r="F85" s="16"/>
      <c r="G85" s="16"/>
      <c r="H85" s="17"/>
      <c r="I85" s="11"/>
      <c r="J85" s="11"/>
      <c r="K85" s="11"/>
    </row>
    <row r="86" ht="24" customHeight="1" spans="1:11">
      <c r="A86" s="11"/>
      <c r="B86" s="12"/>
      <c r="C86" s="13" t="s">
        <v>80</v>
      </c>
      <c r="D86" s="14">
        <v>0</v>
      </c>
      <c r="E86" s="15"/>
      <c r="F86" s="16"/>
      <c r="G86" s="16"/>
      <c r="H86" s="17"/>
      <c r="I86" s="11"/>
      <c r="J86" s="11"/>
      <c r="K86" s="11"/>
    </row>
    <row r="87" ht="24" customHeight="1" spans="1:11">
      <c r="A87" s="11"/>
      <c r="B87" s="12"/>
      <c r="C87" s="13" t="s">
        <v>733</v>
      </c>
      <c r="D87" s="14">
        <f>D86-D85</f>
        <v>0</v>
      </c>
      <c r="E87" s="15"/>
      <c r="F87" s="55"/>
      <c r="G87" s="55"/>
      <c r="H87" s="19"/>
      <c r="I87" s="25"/>
      <c r="J87" s="25"/>
      <c r="K87" s="25"/>
    </row>
    <row r="88" ht="24" customHeight="1" spans="1:11">
      <c r="A88" s="11"/>
      <c r="B88" s="12"/>
      <c r="C88" s="13" t="s">
        <v>734</v>
      </c>
      <c r="D88" s="14">
        <f>IF(D85=0,0,D86/D85-1)*100</f>
        <v>0</v>
      </c>
      <c r="E88" s="15" t="s">
        <v>653</v>
      </c>
      <c r="F88" s="18">
        <v>0</v>
      </c>
      <c r="G88" s="18">
        <v>15</v>
      </c>
      <c r="H88" s="19" t="s">
        <v>654</v>
      </c>
      <c r="I88" s="25"/>
      <c r="J88" s="25"/>
      <c r="K88" s="25"/>
    </row>
    <row r="89" ht="24" customHeight="1" spans="1:11">
      <c r="A89" s="11" t="s">
        <v>1047</v>
      </c>
      <c r="B89" s="11" t="s">
        <v>1048</v>
      </c>
      <c r="C89" s="13" t="s">
        <v>661</v>
      </c>
      <c r="D89" s="14">
        <f>IF(D143=0,0,D85/D143)</f>
        <v>0</v>
      </c>
      <c r="E89" s="15" t="s">
        <v>653</v>
      </c>
      <c r="F89" s="18">
        <v>50</v>
      </c>
      <c r="G89" s="18">
        <v>500</v>
      </c>
      <c r="H89" s="19" t="s">
        <v>654</v>
      </c>
      <c r="I89" s="25"/>
      <c r="J89" s="25"/>
      <c r="K89" s="25"/>
    </row>
    <row r="90" ht="24" customHeight="1" spans="1:11">
      <c r="A90" s="11"/>
      <c r="B90" s="11"/>
      <c r="C90" s="13" t="s">
        <v>80</v>
      </c>
      <c r="D90" s="14">
        <f>IF(D144=0,0,D86/D144)</f>
        <v>0</v>
      </c>
      <c r="E90" s="15" t="s">
        <v>653</v>
      </c>
      <c r="F90" s="18">
        <v>50</v>
      </c>
      <c r="G90" s="18">
        <v>500</v>
      </c>
      <c r="H90" s="19" t="s">
        <v>654</v>
      </c>
      <c r="I90" s="25"/>
      <c r="J90" s="25"/>
      <c r="K90" s="25"/>
    </row>
    <row r="91" ht="24" customHeight="1" spans="1:11">
      <c r="A91" s="11"/>
      <c r="B91" s="11"/>
      <c r="C91" s="13" t="s">
        <v>733</v>
      </c>
      <c r="D91" s="14">
        <f>D90-D89</f>
        <v>0</v>
      </c>
      <c r="E91" s="15"/>
      <c r="F91" s="16"/>
      <c r="G91" s="16"/>
      <c r="H91" s="17"/>
      <c r="I91" s="11"/>
      <c r="J91" s="11"/>
      <c r="K91" s="11"/>
    </row>
    <row r="92" ht="24" customHeight="1" spans="1:11">
      <c r="A92" s="11"/>
      <c r="B92" s="11"/>
      <c r="C92" s="13" t="s">
        <v>734</v>
      </c>
      <c r="D92" s="14">
        <f>IF(D89=0,0,D90/D89-1)*100</f>
        <v>0</v>
      </c>
      <c r="E92" s="15" t="s">
        <v>653</v>
      </c>
      <c r="F92" s="18">
        <v>0</v>
      </c>
      <c r="G92" s="18">
        <v>15</v>
      </c>
      <c r="H92" s="19" t="s">
        <v>654</v>
      </c>
      <c r="I92" s="25"/>
      <c r="J92" s="25"/>
      <c r="K92" s="25"/>
    </row>
    <row r="93" ht="24" customHeight="1" spans="1:11">
      <c r="A93" s="11" t="s">
        <v>1055</v>
      </c>
      <c r="B93" s="12" t="s">
        <v>736</v>
      </c>
      <c r="C93" s="13" t="s">
        <v>661</v>
      </c>
      <c r="D93" s="14">
        <v>0</v>
      </c>
      <c r="E93" s="15"/>
      <c r="F93" s="16"/>
      <c r="G93" s="16"/>
      <c r="H93" s="29"/>
      <c r="I93" s="11"/>
      <c r="J93" s="11"/>
      <c r="K93" s="11"/>
    </row>
    <row r="94" ht="24" customHeight="1" spans="1:11">
      <c r="A94" s="11"/>
      <c r="B94" s="12"/>
      <c r="C94" s="13" t="s">
        <v>80</v>
      </c>
      <c r="D94" s="14">
        <v>0</v>
      </c>
      <c r="E94" s="15"/>
      <c r="F94" s="16"/>
      <c r="G94" s="16"/>
      <c r="H94" s="29"/>
      <c r="I94" s="11"/>
      <c r="J94" s="11"/>
      <c r="K94" s="11"/>
    </row>
    <row r="95" ht="24" customHeight="1" spans="1:11">
      <c r="A95" s="11"/>
      <c r="B95" s="12"/>
      <c r="C95" s="13" t="s">
        <v>733</v>
      </c>
      <c r="D95" s="14">
        <f>D94-D93</f>
        <v>0</v>
      </c>
      <c r="E95" s="15"/>
      <c r="F95" s="16"/>
      <c r="G95" s="16"/>
      <c r="H95" s="17"/>
      <c r="I95" s="11"/>
      <c r="J95" s="11"/>
      <c r="K95" s="11"/>
    </row>
    <row r="96" ht="24" customHeight="1" spans="1:11">
      <c r="A96" s="11"/>
      <c r="B96" s="12"/>
      <c r="C96" s="13" t="s">
        <v>734</v>
      </c>
      <c r="D96" s="14">
        <f>IF(D93=0,0,D94/D93-1)*100</f>
        <v>0</v>
      </c>
      <c r="E96" s="15" t="s">
        <v>653</v>
      </c>
      <c r="F96" s="18">
        <v>0</v>
      </c>
      <c r="G96" s="18">
        <v>30</v>
      </c>
      <c r="H96" s="19" t="s">
        <v>654</v>
      </c>
      <c r="I96" s="25"/>
      <c r="J96" s="25"/>
      <c r="K96" s="25"/>
    </row>
    <row r="97" ht="24" customHeight="1" spans="1:11">
      <c r="A97" s="11" t="s">
        <v>1056</v>
      </c>
      <c r="B97" s="11" t="s">
        <v>1057</v>
      </c>
      <c r="C97" s="13" t="s">
        <v>661</v>
      </c>
      <c r="D97" s="14">
        <f>IF(D147=0,0,D93/D147)</f>
        <v>0</v>
      </c>
      <c r="E97" s="15" t="s">
        <v>653</v>
      </c>
      <c r="F97" s="18">
        <v>50</v>
      </c>
      <c r="G97" s="18">
        <v>150</v>
      </c>
      <c r="H97" s="19" t="s">
        <v>654</v>
      </c>
      <c r="I97" s="25"/>
      <c r="J97" s="25"/>
      <c r="K97" s="25"/>
    </row>
    <row r="98" ht="24" customHeight="1" spans="1:11">
      <c r="A98" s="11"/>
      <c r="B98" s="11"/>
      <c r="C98" s="13" t="s">
        <v>80</v>
      </c>
      <c r="D98" s="14">
        <f>IF(D148=0,0,D94/D148)</f>
        <v>0</v>
      </c>
      <c r="E98" s="15" t="s">
        <v>653</v>
      </c>
      <c r="F98" s="18">
        <v>50</v>
      </c>
      <c r="G98" s="18">
        <v>150</v>
      </c>
      <c r="H98" s="19" t="s">
        <v>654</v>
      </c>
      <c r="I98" s="25"/>
      <c r="J98" s="25"/>
      <c r="K98" s="25"/>
    </row>
    <row r="99" ht="24" customHeight="1" spans="1:11">
      <c r="A99" s="11"/>
      <c r="B99" s="11"/>
      <c r="C99" s="13" t="s">
        <v>733</v>
      </c>
      <c r="D99" s="14">
        <f>D98-D97</f>
        <v>0</v>
      </c>
      <c r="E99" s="15"/>
      <c r="F99" s="16"/>
      <c r="G99" s="16"/>
      <c r="H99" s="17"/>
      <c r="I99" s="11"/>
      <c r="J99" s="11"/>
      <c r="K99" s="11"/>
    </row>
    <row r="100" ht="24" customHeight="1" spans="1:11">
      <c r="A100" s="11"/>
      <c r="B100" s="11"/>
      <c r="C100" s="13" t="s">
        <v>734</v>
      </c>
      <c r="D100" s="14">
        <f>IF(D97=0,0,D98/D97-1)*100</f>
        <v>0</v>
      </c>
      <c r="E100" s="15" t="s">
        <v>653</v>
      </c>
      <c r="F100" s="18">
        <v>0</v>
      </c>
      <c r="G100" s="18">
        <v>30</v>
      </c>
      <c r="H100" s="19" t="s">
        <v>654</v>
      </c>
      <c r="I100" s="25"/>
      <c r="J100" s="25"/>
      <c r="K100" s="25"/>
    </row>
    <row r="101" ht="24" customHeight="1" spans="1:11">
      <c r="A101" s="11" t="s">
        <v>985</v>
      </c>
      <c r="B101" s="11" t="s">
        <v>796</v>
      </c>
      <c r="C101" s="13" t="s">
        <v>661</v>
      </c>
      <c r="D101" s="14">
        <v>0</v>
      </c>
      <c r="E101" s="15" t="s">
        <v>653</v>
      </c>
      <c r="F101" s="18">
        <v>0</v>
      </c>
      <c r="G101" s="18">
        <v>0</v>
      </c>
      <c r="H101" s="19" t="s">
        <v>654</v>
      </c>
      <c r="I101" s="25"/>
      <c r="J101" s="25"/>
      <c r="K101" s="25"/>
    </row>
    <row r="102" ht="24" customHeight="1" spans="1:11">
      <c r="A102" s="11"/>
      <c r="B102" s="11"/>
      <c r="C102" s="13" t="s">
        <v>80</v>
      </c>
      <c r="D102" s="14">
        <v>0</v>
      </c>
      <c r="E102" s="15" t="s">
        <v>653</v>
      </c>
      <c r="F102" s="18">
        <v>0</v>
      </c>
      <c r="G102" s="18">
        <v>0</v>
      </c>
      <c r="H102" s="19" t="s">
        <v>654</v>
      </c>
      <c r="I102" s="25"/>
      <c r="J102" s="25"/>
      <c r="K102" s="25"/>
    </row>
    <row r="103" ht="24" customHeight="1" spans="1:11">
      <c r="A103" s="11"/>
      <c r="B103" s="11"/>
      <c r="C103" s="13" t="s">
        <v>733</v>
      </c>
      <c r="D103" s="14">
        <f>D102-D101</f>
        <v>0</v>
      </c>
      <c r="E103" s="15"/>
      <c r="F103" s="16"/>
      <c r="G103" s="16"/>
      <c r="H103" s="17"/>
      <c r="I103" s="11"/>
      <c r="J103" s="11"/>
      <c r="K103" s="11"/>
    </row>
    <row r="104" ht="24" customHeight="1" spans="1:11">
      <c r="A104" s="11"/>
      <c r="B104" s="11"/>
      <c r="C104" s="13" t="s">
        <v>734</v>
      </c>
      <c r="D104" s="14">
        <f>IF(D101=0,0,D102/D101-1)*100</f>
        <v>0</v>
      </c>
      <c r="E104" s="15"/>
      <c r="F104" s="16"/>
      <c r="G104" s="16"/>
      <c r="H104" s="17"/>
      <c r="I104" s="11"/>
      <c r="J104" s="11"/>
      <c r="K104" s="11"/>
    </row>
    <row r="105" ht="24" customHeight="1" spans="1:11">
      <c r="A105" s="11" t="s">
        <v>1058</v>
      </c>
      <c r="B105" s="12" t="s">
        <v>958</v>
      </c>
      <c r="C105" s="13" t="s">
        <v>661</v>
      </c>
      <c r="D105" s="96">
        <v>0</v>
      </c>
      <c r="E105" s="15"/>
      <c r="F105" s="16"/>
      <c r="G105" s="16"/>
      <c r="H105" s="29"/>
      <c r="I105" s="11"/>
      <c r="J105" s="11"/>
      <c r="K105" s="11"/>
    </row>
    <row r="106" ht="24" customHeight="1" spans="1:11">
      <c r="A106" s="11"/>
      <c r="B106" s="12"/>
      <c r="C106" s="13" t="s">
        <v>80</v>
      </c>
      <c r="D106" s="96">
        <v>0</v>
      </c>
      <c r="E106" s="15"/>
      <c r="F106" s="16"/>
      <c r="G106" s="16"/>
      <c r="H106" s="29"/>
      <c r="I106" s="11"/>
      <c r="J106" s="11"/>
      <c r="K106" s="11"/>
    </row>
    <row r="107" ht="24" customHeight="1" spans="1:11">
      <c r="A107" s="11"/>
      <c r="B107" s="12"/>
      <c r="C107" s="13" t="s">
        <v>733</v>
      </c>
      <c r="D107" s="14">
        <f>D106-D105</f>
        <v>0</v>
      </c>
      <c r="E107" s="15"/>
      <c r="F107" s="16"/>
      <c r="G107" s="16"/>
      <c r="H107" s="17"/>
      <c r="I107" s="11"/>
      <c r="J107" s="11"/>
      <c r="K107" s="11"/>
    </row>
    <row r="108" ht="24" customHeight="1" spans="1:11">
      <c r="A108" s="11"/>
      <c r="B108" s="12"/>
      <c r="C108" s="13" t="s">
        <v>734</v>
      </c>
      <c r="D108" s="14">
        <f>IF(D105=0,0,D106/D105-1)*100</f>
        <v>0</v>
      </c>
      <c r="E108" s="15"/>
      <c r="F108" s="16"/>
      <c r="G108" s="16"/>
      <c r="H108" s="17"/>
      <c r="I108" s="11"/>
      <c r="J108" s="11"/>
      <c r="K108" s="11"/>
    </row>
    <row r="109" ht="24" customHeight="1" spans="1:11">
      <c r="A109" s="11" t="s">
        <v>1059</v>
      </c>
      <c r="B109" s="11" t="s">
        <v>1060</v>
      </c>
      <c r="C109" s="13" t="s">
        <v>661</v>
      </c>
      <c r="D109" s="14">
        <f>IF(D153=0,0,D105/D153)</f>
        <v>0</v>
      </c>
      <c r="E109" s="15" t="s">
        <v>653</v>
      </c>
      <c r="F109" s="18">
        <v>20</v>
      </c>
      <c r="G109" s="18">
        <v>62</v>
      </c>
      <c r="H109" s="19" t="s">
        <v>654</v>
      </c>
      <c r="I109" s="25"/>
      <c r="J109" s="25"/>
      <c r="K109" s="25"/>
    </row>
    <row r="110" ht="24" customHeight="1" spans="1:11">
      <c r="A110" s="11"/>
      <c r="B110" s="11"/>
      <c r="C110" s="13" t="s">
        <v>80</v>
      </c>
      <c r="D110" s="14">
        <f>IF(D154=0,0,D106/D154)</f>
        <v>0</v>
      </c>
      <c r="E110" s="15" t="s">
        <v>653</v>
      </c>
      <c r="F110" s="18">
        <v>20</v>
      </c>
      <c r="G110" s="18">
        <v>62</v>
      </c>
      <c r="H110" s="19" t="s">
        <v>654</v>
      </c>
      <c r="I110" s="25"/>
      <c r="J110" s="25"/>
      <c r="K110" s="25"/>
    </row>
    <row r="111" ht="24" customHeight="1" spans="1:11">
      <c r="A111" s="11"/>
      <c r="B111" s="11"/>
      <c r="C111" s="13" t="s">
        <v>733</v>
      </c>
      <c r="D111" s="14">
        <f>D110-D109</f>
        <v>0</v>
      </c>
      <c r="E111" s="15"/>
      <c r="F111" s="16"/>
      <c r="G111" s="16"/>
      <c r="H111" s="17"/>
      <c r="I111" s="11"/>
      <c r="J111" s="11"/>
      <c r="K111" s="11"/>
    </row>
    <row r="112" ht="24" customHeight="1" spans="1:11">
      <c r="A112" s="11"/>
      <c r="B112" s="11"/>
      <c r="C112" s="13" t="s">
        <v>734</v>
      </c>
      <c r="D112" s="14">
        <f>IF(D109=0,0,D110/D109-1)*100</f>
        <v>0</v>
      </c>
      <c r="E112" s="15"/>
      <c r="F112" s="16"/>
      <c r="G112" s="16"/>
      <c r="H112" s="17"/>
      <c r="I112" s="11"/>
      <c r="J112" s="11"/>
      <c r="K112" s="11"/>
    </row>
    <row r="113" ht="24" customHeight="1" spans="1:11">
      <c r="A113" s="11" t="s">
        <v>1061</v>
      </c>
      <c r="B113" s="12" t="s">
        <v>1115</v>
      </c>
      <c r="C113" s="13" t="s">
        <v>661</v>
      </c>
      <c r="D113" s="14">
        <f>D101-D105</f>
        <v>0</v>
      </c>
      <c r="E113" s="15" t="s">
        <v>653</v>
      </c>
      <c r="F113" s="18">
        <v>0</v>
      </c>
      <c r="G113" s="18">
        <v>0</v>
      </c>
      <c r="H113" s="19" t="s">
        <v>654</v>
      </c>
      <c r="I113" s="25"/>
      <c r="J113" s="25"/>
      <c r="K113" s="25"/>
    </row>
    <row r="114" ht="24" customHeight="1" spans="1:11">
      <c r="A114" s="11"/>
      <c r="B114" s="12"/>
      <c r="C114" s="13" t="s">
        <v>80</v>
      </c>
      <c r="D114" s="14">
        <f>D102-D106</f>
        <v>0</v>
      </c>
      <c r="E114" s="15" t="s">
        <v>653</v>
      </c>
      <c r="F114" s="18">
        <v>0</v>
      </c>
      <c r="G114" s="18">
        <v>0</v>
      </c>
      <c r="H114" s="19" t="s">
        <v>654</v>
      </c>
      <c r="I114" s="25"/>
      <c r="J114" s="25"/>
      <c r="K114" s="25"/>
    </row>
    <row r="115" ht="24" customHeight="1" spans="1:11">
      <c r="A115" s="11"/>
      <c r="B115" s="12"/>
      <c r="C115" s="13" t="s">
        <v>733</v>
      </c>
      <c r="D115" s="14">
        <f>D114-D113</f>
        <v>0</v>
      </c>
      <c r="E115" s="15"/>
      <c r="F115" s="16"/>
      <c r="G115" s="16"/>
      <c r="H115" s="17"/>
      <c r="I115" s="11"/>
      <c r="J115" s="11"/>
      <c r="K115" s="11"/>
    </row>
    <row r="116" ht="24" customHeight="1" spans="1:11">
      <c r="A116" s="11"/>
      <c r="B116" s="12"/>
      <c r="C116" s="13" t="s">
        <v>734</v>
      </c>
      <c r="D116" s="14">
        <f>IF(D113=0,0,D114/D113-1)*100</f>
        <v>0</v>
      </c>
      <c r="E116" s="15"/>
      <c r="F116" s="16"/>
      <c r="G116" s="16"/>
      <c r="H116" s="17"/>
      <c r="I116" s="11"/>
      <c r="J116" s="11"/>
      <c r="K116" s="11"/>
    </row>
    <row r="117" ht="24" customHeight="1" spans="1:11">
      <c r="A117" s="8" t="s">
        <v>912</v>
      </c>
      <c r="B117" s="8"/>
      <c r="C117" s="9"/>
      <c r="D117" s="9"/>
      <c r="E117" s="9"/>
      <c r="F117" s="9"/>
      <c r="G117" s="9"/>
      <c r="H117" s="10"/>
      <c r="I117" s="9"/>
      <c r="J117" s="9"/>
      <c r="K117" s="9"/>
    </row>
    <row r="118" ht="24" customHeight="1" spans="1:11">
      <c r="A118" s="11" t="s">
        <v>799</v>
      </c>
      <c r="B118" s="12" t="s">
        <v>736</v>
      </c>
      <c r="C118" s="13" t="s">
        <v>661</v>
      </c>
      <c r="D118" s="14">
        <v>0</v>
      </c>
      <c r="E118" s="15" t="s">
        <v>653</v>
      </c>
      <c r="F118" s="18">
        <v>0</v>
      </c>
      <c r="G118" s="15" t="s">
        <v>678</v>
      </c>
      <c r="H118" s="19" t="s">
        <v>654</v>
      </c>
      <c r="I118" s="25"/>
      <c r="J118" s="25"/>
      <c r="K118" s="25"/>
    </row>
    <row r="119" ht="24" customHeight="1" spans="1:11">
      <c r="A119" s="11"/>
      <c r="B119" s="12"/>
      <c r="C119" s="13" t="s">
        <v>80</v>
      </c>
      <c r="D119" s="14">
        <v>0</v>
      </c>
      <c r="E119" s="15" t="s">
        <v>653</v>
      </c>
      <c r="F119" s="18">
        <v>0</v>
      </c>
      <c r="G119" s="15" t="s">
        <v>678</v>
      </c>
      <c r="H119" s="19" t="s">
        <v>654</v>
      </c>
      <c r="I119" s="25"/>
      <c r="J119" s="25"/>
      <c r="K119" s="25"/>
    </row>
    <row r="120" ht="24" customHeight="1" spans="1:11">
      <c r="A120" s="11"/>
      <c r="B120" s="12"/>
      <c r="C120" s="13" t="s">
        <v>733</v>
      </c>
      <c r="D120" s="14">
        <f>D119-D118</f>
        <v>0</v>
      </c>
      <c r="E120" s="15"/>
      <c r="F120" s="16"/>
      <c r="G120" s="16"/>
      <c r="H120" s="17"/>
      <c r="I120" s="11"/>
      <c r="J120" s="11"/>
      <c r="K120" s="11"/>
    </row>
    <row r="121" ht="24" customHeight="1" spans="1:11">
      <c r="A121" s="11"/>
      <c r="B121" s="12"/>
      <c r="C121" s="13" t="s">
        <v>734</v>
      </c>
      <c r="D121" s="14">
        <f>IF(D118=0,0,D119/D118-1)*100</f>
        <v>0</v>
      </c>
      <c r="E121" s="15"/>
      <c r="F121" s="16"/>
      <c r="G121" s="16"/>
      <c r="H121" s="17"/>
      <c r="I121" s="11"/>
      <c r="J121" s="11"/>
      <c r="K121" s="11"/>
    </row>
    <row r="122" ht="24" customHeight="1" spans="1:11">
      <c r="A122" s="11" t="s">
        <v>800</v>
      </c>
      <c r="B122" s="12" t="s">
        <v>736</v>
      </c>
      <c r="C122" s="13" t="s">
        <v>661</v>
      </c>
      <c r="D122" s="14">
        <v>0</v>
      </c>
      <c r="E122" s="15" t="s">
        <v>653</v>
      </c>
      <c r="F122" s="18">
        <v>0</v>
      </c>
      <c r="G122" s="15" t="s">
        <v>678</v>
      </c>
      <c r="H122" s="19" t="s">
        <v>654</v>
      </c>
      <c r="I122" s="25"/>
      <c r="J122" s="25"/>
      <c r="K122" s="25"/>
    </row>
    <row r="123" ht="24" customHeight="1" spans="1:11">
      <c r="A123" s="11"/>
      <c r="B123" s="12"/>
      <c r="C123" s="13" t="s">
        <v>80</v>
      </c>
      <c r="D123" s="14">
        <v>0</v>
      </c>
      <c r="E123" s="15" t="s">
        <v>653</v>
      </c>
      <c r="F123" s="18">
        <v>0</v>
      </c>
      <c r="G123" s="15" t="s">
        <v>678</v>
      </c>
      <c r="H123" s="19" t="s">
        <v>654</v>
      </c>
      <c r="I123" s="25"/>
      <c r="J123" s="25"/>
      <c r="K123" s="25"/>
    </row>
    <row r="124" ht="24" customHeight="1" spans="1:11">
      <c r="A124" s="11"/>
      <c r="B124" s="12"/>
      <c r="C124" s="13" t="s">
        <v>733</v>
      </c>
      <c r="D124" s="14">
        <f>D123-D122</f>
        <v>0</v>
      </c>
      <c r="E124" s="15"/>
      <c r="F124" s="16"/>
      <c r="G124" s="16"/>
      <c r="H124" s="17"/>
      <c r="I124" s="11"/>
      <c r="J124" s="11"/>
      <c r="K124" s="11"/>
    </row>
    <row r="125" ht="24" customHeight="1" spans="1:11">
      <c r="A125" s="11"/>
      <c r="B125" s="12"/>
      <c r="C125" s="13" t="s">
        <v>734</v>
      </c>
      <c r="D125" s="14">
        <f>IF(D122=0,0,D123/D122-1)*100</f>
        <v>0</v>
      </c>
      <c r="E125" s="15"/>
      <c r="F125" s="16"/>
      <c r="G125" s="16"/>
      <c r="H125" s="17"/>
      <c r="I125" s="11"/>
      <c r="J125" s="11"/>
      <c r="K125" s="11"/>
    </row>
    <row r="126" ht="24" customHeight="1" spans="1:11">
      <c r="A126" s="11" t="s">
        <v>801</v>
      </c>
      <c r="B126" s="11" t="s">
        <v>802</v>
      </c>
      <c r="C126" s="13" t="s">
        <v>661</v>
      </c>
      <c r="D126" s="14">
        <v>0</v>
      </c>
      <c r="E126" s="15" t="s">
        <v>653</v>
      </c>
      <c r="F126" s="18">
        <v>6</v>
      </c>
      <c r="G126" s="15" t="s">
        <v>678</v>
      </c>
      <c r="H126" s="19" t="s">
        <v>654</v>
      </c>
      <c r="I126" s="25"/>
      <c r="J126" s="25"/>
      <c r="K126" s="25"/>
    </row>
    <row r="127" ht="24" customHeight="1" spans="1:11">
      <c r="A127" s="11"/>
      <c r="B127" s="11"/>
      <c r="C127" s="13" t="s">
        <v>80</v>
      </c>
      <c r="D127" s="14">
        <v>0</v>
      </c>
      <c r="E127" s="15" t="s">
        <v>653</v>
      </c>
      <c r="F127" s="18">
        <v>6</v>
      </c>
      <c r="G127" s="15" t="s">
        <v>678</v>
      </c>
      <c r="H127" s="19" t="s">
        <v>654</v>
      </c>
      <c r="I127" s="25"/>
      <c r="J127" s="25"/>
      <c r="K127" s="25"/>
    </row>
    <row r="128" ht="24" customHeight="1" spans="1:11">
      <c r="A128" s="11"/>
      <c r="B128" s="11"/>
      <c r="C128" s="13" t="s">
        <v>733</v>
      </c>
      <c r="D128" s="14">
        <f>D127-D126</f>
        <v>0</v>
      </c>
      <c r="E128" s="15"/>
      <c r="F128" s="16"/>
      <c r="G128" s="16"/>
      <c r="H128" s="17"/>
      <c r="I128" s="11"/>
      <c r="J128" s="11"/>
      <c r="K128" s="11"/>
    </row>
    <row r="129" ht="24" customHeight="1" spans="1:11">
      <c r="A129" s="11"/>
      <c r="B129" s="11"/>
      <c r="C129" s="13" t="s">
        <v>734</v>
      </c>
      <c r="D129" s="14">
        <f>IF(D126=0,0,D127/D126-1)*100</f>
        <v>0</v>
      </c>
      <c r="E129" s="15"/>
      <c r="F129" s="16"/>
      <c r="G129" s="16"/>
      <c r="H129" s="17"/>
      <c r="I129" s="11"/>
      <c r="J129" s="11"/>
      <c r="K129" s="11"/>
    </row>
    <row r="130" ht="24" customHeight="1" spans="1:11">
      <c r="A130" s="8" t="s">
        <v>916</v>
      </c>
      <c r="B130" s="8"/>
      <c r="C130" s="9"/>
      <c r="D130" s="54"/>
      <c r="E130" s="54"/>
      <c r="F130" s="54"/>
      <c r="G130" s="54"/>
      <c r="H130" s="10"/>
      <c r="I130" s="54"/>
      <c r="J130" s="54"/>
      <c r="K130" s="54"/>
    </row>
    <row r="131" ht="24" customHeight="1" spans="1:11">
      <c r="A131" s="11" t="s">
        <v>1116</v>
      </c>
      <c r="B131" s="12" t="s">
        <v>736</v>
      </c>
      <c r="C131" s="13" t="s">
        <v>661</v>
      </c>
      <c r="D131" s="14">
        <v>0</v>
      </c>
      <c r="E131" s="15"/>
      <c r="F131" s="16"/>
      <c r="G131" s="16"/>
      <c r="H131" s="17"/>
      <c r="I131" s="11"/>
      <c r="J131" s="11"/>
      <c r="K131" s="11"/>
    </row>
    <row r="132" ht="24" customHeight="1" spans="1:11">
      <c r="A132" s="11"/>
      <c r="B132" s="12"/>
      <c r="C132" s="13" t="s">
        <v>80</v>
      </c>
      <c r="D132" s="14">
        <v>0</v>
      </c>
      <c r="E132" s="15"/>
      <c r="F132" s="16"/>
      <c r="G132" s="16"/>
      <c r="H132" s="17"/>
      <c r="I132" s="11"/>
      <c r="J132" s="11"/>
      <c r="K132" s="11"/>
    </row>
    <row r="133" ht="24" customHeight="1" spans="1:11">
      <c r="A133" s="11"/>
      <c r="B133" s="12"/>
      <c r="C133" s="13" t="s">
        <v>733</v>
      </c>
      <c r="D133" s="14">
        <f>D132-D131</f>
        <v>0</v>
      </c>
      <c r="E133" s="15"/>
      <c r="F133" s="16"/>
      <c r="G133" s="16"/>
      <c r="H133" s="17"/>
      <c r="I133" s="11"/>
      <c r="J133" s="11"/>
      <c r="K133" s="11"/>
    </row>
    <row r="134" ht="24" customHeight="1" spans="1:11">
      <c r="A134" s="11"/>
      <c r="B134" s="12"/>
      <c r="C134" s="13" t="s">
        <v>734</v>
      </c>
      <c r="D134" s="14">
        <f>IF(D131=0,0,D132/D131-1)*100</f>
        <v>0</v>
      </c>
      <c r="E134" s="15" t="s">
        <v>653</v>
      </c>
      <c r="F134" s="18">
        <v>0</v>
      </c>
      <c r="G134" s="18">
        <v>10</v>
      </c>
      <c r="H134" s="19" t="s">
        <v>654</v>
      </c>
      <c r="I134" s="25"/>
      <c r="J134" s="25"/>
      <c r="K134" s="25"/>
    </row>
    <row r="135" ht="24" customHeight="1" spans="1:11">
      <c r="A135" s="11" t="s">
        <v>1117</v>
      </c>
      <c r="B135" s="12" t="s">
        <v>958</v>
      </c>
      <c r="C135" s="13" t="s">
        <v>661</v>
      </c>
      <c r="D135" s="96">
        <v>0</v>
      </c>
      <c r="E135" s="15"/>
      <c r="F135" s="16"/>
      <c r="G135" s="16"/>
      <c r="H135" s="17"/>
      <c r="I135" s="11"/>
      <c r="J135" s="11"/>
      <c r="K135" s="11"/>
    </row>
    <row r="136" ht="24" customHeight="1" spans="1:11">
      <c r="A136" s="11"/>
      <c r="B136" s="12"/>
      <c r="C136" s="13" t="s">
        <v>80</v>
      </c>
      <c r="D136" s="96">
        <v>0</v>
      </c>
      <c r="E136" s="15"/>
      <c r="F136" s="16"/>
      <c r="G136" s="16"/>
      <c r="H136" s="17"/>
      <c r="I136" s="11"/>
      <c r="J136" s="11"/>
      <c r="K136" s="11"/>
    </row>
    <row r="137" ht="24" customHeight="1" spans="1:11">
      <c r="A137" s="11" t="s">
        <v>1118</v>
      </c>
      <c r="B137" s="12" t="s">
        <v>958</v>
      </c>
      <c r="C137" s="13" t="s">
        <v>661</v>
      </c>
      <c r="D137" s="96">
        <v>0</v>
      </c>
      <c r="E137" s="15"/>
      <c r="F137" s="16"/>
      <c r="G137" s="16"/>
      <c r="H137" s="17"/>
      <c r="I137" s="11"/>
      <c r="J137" s="11"/>
      <c r="K137" s="11"/>
    </row>
    <row r="138" ht="24" customHeight="1" spans="1:11">
      <c r="A138" s="11"/>
      <c r="B138" s="12"/>
      <c r="C138" s="13" t="s">
        <v>80</v>
      </c>
      <c r="D138" s="96">
        <v>0</v>
      </c>
      <c r="E138" s="15"/>
      <c r="F138" s="16"/>
      <c r="G138" s="16"/>
      <c r="H138" s="17"/>
      <c r="I138" s="11"/>
      <c r="J138" s="11"/>
      <c r="K138" s="11"/>
    </row>
    <row r="139" ht="24" customHeight="1" spans="1:11">
      <c r="A139" s="11" t="s">
        <v>1119</v>
      </c>
      <c r="B139" s="12" t="s">
        <v>958</v>
      </c>
      <c r="C139" s="13" t="s">
        <v>661</v>
      </c>
      <c r="D139" s="96">
        <v>0</v>
      </c>
      <c r="E139" s="15"/>
      <c r="F139" s="16"/>
      <c r="G139" s="16"/>
      <c r="H139" s="17"/>
      <c r="I139" s="11"/>
      <c r="J139" s="11"/>
      <c r="K139" s="11"/>
    </row>
    <row r="140" ht="24" customHeight="1" spans="1:11">
      <c r="A140" s="11"/>
      <c r="B140" s="12"/>
      <c r="C140" s="13" t="s">
        <v>80</v>
      </c>
      <c r="D140" s="96">
        <v>0</v>
      </c>
      <c r="E140" s="15"/>
      <c r="F140" s="16"/>
      <c r="G140" s="16"/>
      <c r="H140" s="17"/>
      <c r="I140" s="11"/>
      <c r="J140" s="11"/>
      <c r="K140" s="11"/>
    </row>
    <row r="141" ht="24" customHeight="1" spans="1:11">
      <c r="A141" s="11"/>
      <c r="B141" s="12"/>
      <c r="C141" s="13" t="s">
        <v>733</v>
      </c>
      <c r="D141" s="14">
        <f>D140-D139</f>
        <v>0</v>
      </c>
      <c r="E141" s="15"/>
      <c r="F141" s="16"/>
      <c r="G141" s="16"/>
      <c r="H141" s="17"/>
      <c r="I141" s="11"/>
      <c r="J141" s="11"/>
      <c r="K141" s="11"/>
    </row>
    <row r="142" ht="24" customHeight="1" spans="1:11">
      <c r="A142" s="11"/>
      <c r="B142" s="12"/>
      <c r="C142" s="13" t="s">
        <v>734</v>
      </c>
      <c r="D142" s="14">
        <f>IF(D139=0,0,D140/D139-1)*100</f>
        <v>0</v>
      </c>
      <c r="E142" s="15" t="s">
        <v>653</v>
      </c>
      <c r="F142" s="18">
        <v>0</v>
      </c>
      <c r="G142" s="18">
        <v>10</v>
      </c>
      <c r="H142" s="19" t="s">
        <v>654</v>
      </c>
      <c r="I142" s="25"/>
      <c r="J142" s="25"/>
      <c r="K142" s="25"/>
    </row>
    <row r="143" ht="24" customHeight="1" spans="1:11">
      <c r="A143" s="11" t="s">
        <v>1120</v>
      </c>
      <c r="B143" s="12" t="s">
        <v>958</v>
      </c>
      <c r="C143" s="13" t="s">
        <v>661</v>
      </c>
      <c r="D143" s="96">
        <v>0</v>
      </c>
      <c r="E143" s="15"/>
      <c r="F143" s="16"/>
      <c r="G143" s="16"/>
      <c r="H143" s="17"/>
      <c r="I143" s="11"/>
      <c r="J143" s="11"/>
      <c r="K143" s="11"/>
    </row>
    <row r="144" ht="24" customHeight="1" spans="1:11">
      <c r="A144" s="11"/>
      <c r="B144" s="12"/>
      <c r="C144" s="13" t="s">
        <v>80</v>
      </c>
      <c r="D144" s="96">
        <v>0</v>
      </c>
      <c r="E144" s="15"/>
      <c r="F144" s="16"/>
      <c r="G144" s="16"/>
      <c r="H144" s="17"/>
      <c r="I144" s="11"/>
      <c r="J144" s="11"/>
      <c r="K144" s="11"/>
    </row>
    <row r="145" ht="24" customHeight="1" spans="1:11">
      <c r="A145" s="11"/>
      <c r="B145" s="12"/>
      <c r="C145" s="13" t="s">
        <v>733</v>
      </c>
      <c r="D145" s="14">
        <f>D144-D143</f>
        <v>0</v>
      </c>
      <c r="E145" s="15"/>
      <c r="F145" s="16"/>
      <c r="G145" s="16"/>
      <c r="H145" s="17"/>
      <c r="I145" s="11"/>
      <c r="J145" s="11"/>
      <c r="K145" s="11"/>
    </row>
    <row r="146" ht="24" customHeight="1" spans="1:11">
      <c r="A146" s="11"/>
      <c r="B146" s="12"/>
      <c r="C146" s="13" t="s">
        <v>734</v>
      </c>
      <c r="D146" s="14">
        <f>IF(D143=0,0,D144/D143-1)*100</f>
        <v>0</v>
      </c>
      <c r="E146" s="15" t="s">
        <v>653</v>
      </c>
      <c r="F146" s="18">
        <v>0</v>
      </c>
      <c r="G146" s="18">
        <v>10</v>
      </c>
      <c r="H146" s="19" t="s">
        <v>654</v>
      </c>
      <c r="I146" s="25"/>
      <c r="J146" s="25"/>
      <c r="K146" s="25"/>
    </row>
    <row r="147" ht="24" customHeight="1" spans="1:11">
      <c r="A147" s="11" t="s">
        <v>1121</v>
      </c>
      <c r="B147" s="12" t="s">
        <v>736</v>
      </c>
      <c r="C147" s="13" t="s">
        <v>661</v>
      </c>
      <c r="D147" s="14">
        <v>0</v>
      </c>
      <c r="E147" s="15"/>
      <c r="F147" s="16"/>
      <c r="G147" s="16"/>
      <c r="H147" s="17"/>
      <c r="I147" s="11"/>
      <c r="J147" s="11"/>
      <c r="K147" s="11"/>
    </row>
    <row r="148" ht="24" customHeight="1" spans="1:11">
      <c r="A148" s="11"/>
      <c r="B148" s="12"/>
      <c r="C148" s="13" t="s">
        <v>80</v>
      </c>
      <c r="D148" s="14">
        <v>0</v>
      </c>
      <c r="E148" s="15"/>
      <c r="F148" s="16"/>
      <c r="G148" s="16"/>
      <c r="H148" s="17"/>
      <c r="I148" s="11"/>
      <c r="J148" s="11"/>
      <c r="K148" s="11"/>
    </row>
    <row r="149" ht="24" customHeight="1" spans="1:11">
      <c r="A149" s="11"/>
      <c r="B149" s="12"/>
      <c r="C149" s="13" t="s">
        <v>733</v>
      </c>
      <c r="D149" s="14">
        <f>D148-D147</f>
        <v>0</v>
      </c>
      <c r="E149" s="15"/>
      <c r="F149" s="16"/>
      <c r="G149" s="16"/>
      <c r="H149" s="17"/>
      <c r="I149" s="11"/>
      <c r="J149" s="11"/>
      <c r="K149" s="11"/>
    </row>
    <row r="150" ht="24" customHeight="1" spans="1:11">
      <c r="A150" s="11"/>
      <c r="B150" s="12"/>
      <c r="C150" s="13" t="s">
        <v>734</v>
      </c>
      <c r="D150" s="14">
        <f>IF(D147=0,0,D148/D147-1)*100</f>
        <v>0</v>
      </c>
      <c r="E150" s="15" t="s">
        <v>653</v>
      </c>
      <c r="F150" s="18">
        <v>0</v>
      </c>
      <c r="G150" s="18">
        <v>10</v>
      </c>
      <c r="H150" s="19" t="s">
        <v>654</v>
      </c>
      <c r="I150" s="25"/>
      <c r="J150" s="25"/>
      <c r="K150" s="25"/>
    </row>
    <row r="151" ht="24" customHeight="1" spans="1:11">
      <c r="A151" s="11" t="s">
        <v>1122</v>
      </c>
      <c r="B151" s="12" t="s">
        <v>1123</v>
      </c>
      <c r="C151" s="13" t="s">
        <v>661</v>
      </c>
      <c r="D151" s="14">
        <f>IF(D131=0,0,D147/D131*100)</f>
        <v>0</v>
      </c>
      <c r="E151" s="15" t="s">
        <v>653</v>
      </c>
      <c r="F151" s="18">
        <v>100</v>
      </c>
      <c r="G151" s="18">
        <v>100</v>
      </c>
      <c r="H151" s="19" t="s">
        <v>654</v>
      </c>
      <c r="I151" s="25"/>
      <c r="J151" s="25"/>
      <c r="K151" s="25"/>
    </row>
    <row r="152" ht="24" customHeight="1" spans="1:11">
      <c r="A152" s="11"/>
      <c r="B152" s="12"/>
      <c r="C152" s="13" t="s">
        <v>80</v>
      </c>
      <c r="D152" s="14">
        <f>IF(D132=0,0,D148/D132*100)</f>
        <v>0</v>
      </c>
      <c r="E152" s="15" t="s">
        <v>653</v>
      </c>
      <c r="F152" s="18">
        <v>100</v>
      </c>
      <c r="G152" s="18">
        <v>100</v>
      </c>
      <c r="H152" s="19" t="s">
        <v>654</v>
      </c>
      <c r="I152" s="25"/>
      <c r="J152" s="25"/>
      <c r="K152" s="25"/>
    </row>
    <row r="153" ht="24" customHeight="1" spans="1:11">
      <c r="A153" s="11" t="s">
        <v>1124</v>
      </c>
      <c r="B153" s="12" t="s">
        <v>958</v>
      </c>
      <c r="C153" s="13" t="s">
        <v>661</v>
      </c>
      <c r="D153" s="96">
        <v>0</v>
      </c>
      <c r="E153" s="15"/>
      <c r="F153" s="16"/>
      <c r="G153" s="16"/>
      <c r="H153" s="17"/>
      <c r="I153" s="11"/>
      <c r="J153" s="11"/>
      <c r="K153" s="11"/>
    </row>
    <row r="154" ht="24" customHeight="1" spans="1:11">
      <c r="A154" s="11"/>
      <c r="B154" s="12"/>
      <c r="C154" s="13" t="s">
        <v>80</v>
      </c>
      <c r="D154" s="96">
        <v>0</v>
      </c>
      <c r="E154" s="15"/>
      <c r="F154" s="16"/>
      <c r="G154" s="16"/>
      <c r="H154" s="17"/>
      <c r="I154" s="11"/>
      <c r="J154" s="11"/>
      <c r="K154" s="11"/>
    </row>
    <row r="155" ht="24" customHeight="1" spans="1:11">
      <c r="A155" s="11"/>
      <c r="B155" s="12"/>
      <c r="C155" s="13" t="s">
        <v>733</v>
      </c>
      <c r="D155" s="14">
        <f>D154-D153</f>
        <v>0</v>
      </c>
      <c r="E155" s="15"/>
      <c r="F155" s="16"/>
      <c r="G155" s="16"/>
      <c r="H155" s="17"/>
      <c r="I155" s="11"/>
      <c r="J155" s="11"/>
      <c r="K155" s="11"/>
    </row>
    <row r="156" ht="24" customHeight="1" spans="1:11">
      <c r="A156" s="11"/>
      <c r="B156" s="12"/>
      <c r="C156" s="13" t="s">
        <v>734</v>
      </c>
      <c r="D156" s="14">
        <f>IF(D153=0,0,D154/D153-1)*100</f>
        <v>0</v>
      </c>
      <c r="E156" s="15"/>
      <c r="F156" s="55"/>
      <c r="G156" s="55"/>
      <c r="H156" s="19"/>
      <c r="I156" s="25"/>
      <c r="J156" s="25"/>
      <c r="K156" s="25"/>
    </row>
    <row r="157" ht="24" customHeight="1" spans="1:11">
      <c r="A157" s="11" t="s">
        <v>1125</v>
      </c>
      <c r="B157" s="12" t="s">
        <v>925</v>
      </c>
      <c r="C157" s="13" t="s">
        <v>661</v>
      </c>
      <c r="D157" s="14">
        <v>0</v>
      </c>
      <c r="E157" s="15" t="s">
        <v>653</v>
      </c>
      <c r="F157" s="18">
        <v>350</v>
      </c>
      <c r="G157" s="15" t="s">
        <v>678</v>
      </c>
      <c r="H157" s="19" t="s">
        <v>654</v>
      </c>
      <c r="I157" s="25"/>
      <c r="J157" s="25"/>
      <c r="K157" s="25"/>
    </row>
    <row r="158" ht="24" customHeight="1" spans="1:11">
      <c r="A158" s="11"/>
      <c r="B158" s="12"/>
      <c r="C158" s="13" t="s">
        <v>80</v>
      </c>
      <c r="D158" s="14">
        <v>0</v>
      </c>
      <c r="E158" s="15" t="s">
        <v>653</v>
      </c>
      <c r="F158" s="18">
        <v>370</v>
      </c>
      <c r="G158" s="15" t="s">
        <v>678</v>
      </c>
      <c r="H158" s="19" t="s">
        <v>654</v>
      </c>
      <c r="I158" s="25"/>
      <c r="J158" s="25"/>
      <c r="K158" s="25"/>
    </row>
    <row r="159" ht="24" customHeight="1" spans="1:11">
      <c r="A159" s="11"/>
      <c r="B159" s="12"/>
      <c r="C159" s="13" t="s">
        <v>733</v>
      </c>
      <c r="D159" s="14">
        <f>D158-D157</f>
        <v>0</v>
      </c>
      <c r="E159" s="15"/>
      <c r="F159" s="16"/>
      <c r="G159" s="16"/>
      <c r="H159" s="17"/>
      <c r="I159" s="11"/>
      <c r="J159" s="11"/>
      <c r="K159" s="11"/>
    </row>
    <row r="160" ht="24" customHeight="1" spans="1:11">
      <c r="A160" s="11"/>
      <c r="B160" s="12"/>
      <c r="C160" s="13" t="s">
        <v>734</v>
      </c>
      <c r="D160" s="14">
        <f>IF(D157=0,0,D158/D157-1)*100</f>
        <v>0</v>
      </c>
      <c r="E160" s="15" t="s">
        <v>653</v>
      </c>
      <c r="F160" s="18">
        <v>0</v>
      </c>
      <c r="G160" s="18">
        <v>15</v>
      </c>
      <c r="H160" s="19" t="s">
        <v>654</v>
      </c>
      <c r="I160" s="25"/>
      <c r="J160" s="25"/>
      <c r="K160" s="25"/>
    </row>
    <row r="161" ht="24" customHeight="1" spans="1:11">
      <c r="A161" s="11" t="s">
        <v>1126</v>
      </c>
      <c r="B161" s="12" t="s">
        <v>1127</v>
      </c>
      <c r="C161" s="13" t="s">
        <v>661</v>
      </c>
      <c r="D161" s="14">
        <v>0</v>
      </c>
      <c r="E161" s="15" t="s">
        <v>653</v>
      </c>
      <c r="F161" s="18">
        <v>610</v>
      </c>
      <c r="G161" s="15" t="s">
        <v>678</v>
      </c>
      <c r="H161" s="19" t="s">
        <v>654</v>
      </c>
      <c r="I161" s="25"/>
      <c r="J161" s="25"/>
      <c r="K161" s="25"/>
    </row>
    <row r="162" ht="24" customHeight="1" spans="1:11">
      <c r="A162" s="11"/>
      <c r="B162" s="12"/>
      <c r="C162" s="13" t="s">
        <v>80</v>
      </c>
      <c r="D162" s="14">
        <v>0</v>
      </c>
      <c r="E162" s="15" t="s">
        <v>653</v>
      </c>
      <c r="F162" s="18">
        <v>640</v>
      </c>
      <c r="G162" s="15" t="s">
        <v>678</v>
      </c>
      <c r="H162" s="19" t="s">
        <v>654</v>
      </c>
      <c r="I162" s="25"/>
      <c r="J162" s="25"/>
      <c r="K162" s="25"/>
    </row>
    <row r="163" ht="24" customHeight="1" spans="1:11">
      <c r="A163" s="11"/>
      <c r="B163" s="12"/>
      <c r="C163" s="13" t="s">
        <v>733</v>
      </c>
      <c r="D163" s="14">
        <f>D162-D161</f>
        <v>0</v>
      </c>
      <c r="E163" s="15"/>
      <c r="F163" s="16"/>
      <c r="G163" s="16"/>
      <c r="H163" s="17"/>
      <c r="I163" s="11"/>
      <c r="J163" s="11"/>
      <c r="K163" s="11"/>
    </row>
    <row r="164" ht="24" customHeight="1" spans="1:11">
      <c r="A164" s="11"/>
      <c r="B164" s="12"/>
      <c r="C164" s="13" t="s">
        <v>734</v>
      </c>
      <c r="D164" s="14">
        <f>IF(D161=0,0,D162/D161-1)*100</f>
        <v>0</v>
      </c>
      <c r="E164" s="15" t="s">
        <v>653</v>
      </c>
      <c r="F164" s="18">
        <v>0</v>
      </c>
      <c r="G164" s="18">
        <v>15</v>
      </c>
      <c r="H164" s="19" t="s">
        <v>654</v>
      </c>
      <c r="I164" s="25"/>
      <c r="J164" s="25"/>
      <c r="K164" s="25"/>
    </row>
    <row r="165" ht="24" customHeight="1" spans="1:11">
      <c r="A165" s="11" t="s">
        <v>1128</v>
      </c>
      <c r="B165" s="12"/>
      <c r="C165" s="13" t="s">
        <v>661</v>
      </c>
      <c r="D165" s="14">
        <v>0</v>
      </c>
      <c r="E165" s="15" t="s">
        <v>653</v>
      </c>
      <c r="F165" s="18">
        <v>50</v>
      </c>
      <c r="G165" s="18">
        <v>150</v>
      </c>
      <c r="H165" s="19" t="s">
        <v>654</v>
      </c>
      <c r="I165" s="25"/>
      <c r="J165" s="25"/>
      <c r="K165" s="25"/>
    </row>
    <row r="166" ht="24" customHeight="1" spans="1:11">
      <c r="A166" s="11"/>
      <c r="B166" s="12"/>
      <c r="C166" s="13" t="s">
        <v>80</v>
      </c>
      <c r="D166" s="14">
        <v>0</v>
      </c>
      <c r="E166" s="15" t="s">
        <v>653</v>
      </c>
      <c r="F166" s="18">
        <v>50</v>
      </c>
      <c r="G166" s="18">
        <v>150</v>
      </c>
      <c r="H166" s="19" t="s">
        <v>654</v>
      </c>
      <c r="I166" s="25"/>
      <c r="J166" s="25"/>
      <c r="K166" s="25"/>
    </row>
    <row r="167" ht="24" customHeight="1" spans="1:11">
      <c r="A167" s="11"/>
      <c r="B167" s="12"/>
      <c r="C167" s="13" t="s">
        <v>733</v>
      </c>
      <c r="D167" s="14">
        <f>D166-D165</f>
        <v>0</v>
      </c>
      <c r="E167" s="15"/>
      <c r="F167" s="16"/>
      <c r="G167" s="16"/>
      <c r="H167" s="17"/>
      <c r="I167" s="11"/>
      <c r="J167" s="11"/>
      <c r="K167" s="11"/>
    </row>
    <row r="168" ht="24" customHeight="1" spans="1:11">
      <c r="A168" s="11"/>
      <c r="B168" s="12"/>
      <c r="C168" s="13" t="s">
        <v>734</v>
      </c>
      <c r="D168" s="14">
        <f>IF(D165=0,0,D166/D165-1)*100</f>
        <v>0</v>
      </c>
      <c r="E168" s="15" t="s">
        <v>653</v>
      </c>
      <c r="F168" s="18">
        <v>0</v>
      </c>
      <c r="G168" s="18">
        <v>30</v>
      </c>
      <c r="H168" s="19" t="s">
        <v>654</v>
      </c>
      <c r="I168" s="25"/>
      <c r="J168" s="25"/>
      <c r="K168" s="25"/>
    </row>
    <row r="169" ht="24" customHeight="1" spans="1:11">
      <c r="A169" s="8" t="s">
        <v>932</v>
      </c>
      <c r="B169" s="8"/>
      <c r="C169" s="9"/>
      <c r="D169" s="54"/>
      <c r="E169" s="54"/>
      <c r="F169" s="54"/>
      <c r="G169" s="54"/>
      <c r="H169" s="10"/>
      <c r="I169" s="54"/>
      <c r="J169" s="54"/>
      <c r="K169" s="54"/>
    </row>
    <row r="170" ht="24" customHeight="1" spans="1:11">
      <c r="A170" s="11" t="s">
        <v>933</v>
      </c>
      <c r="B170" s="11" t="s">
        <v>1129</v>
      </c>
      <c r="C170" s="13" t="s">
        <v>661</v>
      </c>
      <c r="D170" s="14">
        <f>IF(D131=0,0,D11/D131)</f>
        <v>0</v>
      </c>
      <c r="E170" s="15" t="s">
        <v>653</v>
      </c>
      <c r="F170" s="138">
        <v>350</v>
      </c>
      <c r="G170" s="85">
        <v>0</v>
      </c>
      <c r="H170" s="19" t="s">
        <v>654</v>
      </c>
      <c r="I170" s="25"/>
      <c r="J170" s="25"/>
      <c r="K170" s="25"/>
    </row>
    <row r="171" ht="24" customHeight="1" spans="1:11">
      <c r="A171" s="11"/>
      <c r="B171" s="11"/>
      <c r="C171" s="13" t="s">
        <v>80</v>
      </c>
      <c r="D171" s="14">
        <f>IF(D132=0,0,D12/D132)</f>
        <v>0</v>
      </c>
      <c r="E171" s="15" t="s">
        <v>653</v>
      </c>
      <c r="F171" s="138">
        <v>370</v>
      </c>
      <c r="G171" s="85">
        <v>0</v>
      </c>
      <c r="H171" s="19" t="s">
        <v>654</v>
      </c>
      <c r="I171" s="25"/>
      <c r="J171" s="25"/>
      <c r="K171" s="25"/>
    </row>
    <row r="172" ht="24" customHeight="1" spans="1:11">
      <c r="A172" s="11"/>
      <c r="B172" s="11"/>
      <c r="C172" s="13" t="s">
        <v>733</v>
      </c>
      <c r="D172" s="14">
        <f>D171-D170</f>
        <v>0</v>
      </c>
      <c r="E172" s="15"/>
      <c r="F172" s="139"/>
      <c r="G172" s="16"/>
      <c r="H172" s="19"/>
      <c r="I172" s="30"/>
      <c r="J172" s="30"/>
      <c r="K172" s="30"/>
    </row>
    <row r="173" ht="24" customHeight="1" spans="1:11">
      <c r="A173" s="11" t="s">
        <v>1130</v>
      </c>
      <c r="B173" s="11" t="s">
        <v>1131</v>
      </c>
      <c r="C173" s="13" t="s">
        <v>661</v>
      </c>
      <c r="D173" s="14">
        <f>D170-D157</f>
        <v>0</v>
      </c>
      <c r="E173" s="15" t="s">
        <v>653</v>
      </c>
      <c r="F173" s="140">
        <v>-10</v>
      </c>
      <c r="G173" s="140">
        <v>10</v>
      </c>
      <c r="H173" s="141" t="s">
        <v>654</v>
      </c>
      <c r="I173" s="82"/>
      <c r="J173" s="82"/>
      <c r="K173" s="82"/>
    </row>
    <row r="174" ht="24" customHeight="1" spans="1:11">
      <c r="A174" s="30"/>
      <c r="B174" s="30"/>
      <c r="C174" s="31" t="s">
        <v>80</v>
      </c>
      <c r="D174" s="32">
        <f>D171-D158</f>
        <v>0</v>
      </c>
      <c r="E174" s="33" t="s">
        <v>653</v>
      </c>
      <c r="F174" s="142">
        <v>-10</v>
      </c>
      <c r="G174" s="142">
        <v>10</v>
      </c>
      <c r="H174" s="124" t="s">
        <v>654</v>
      </c>
      <c r="I174" s="82"/>
      <c r="J174" s="82"/>
      <c r="K174" s="82"/>
    </row>
    <row r="175" ht="24" customHeight="1" spans="1:11">
      <c r="A175" s="48" t="s">
        <v>1132</v>
      </c>
      <c r="B175" s="48" t="s">
        <v>1133</v>
      </c>
      <c r="C175" s="49" t="s">
        <v>661</v>
      </c>
      <c r="D175" s="50">
        <f>IF(D135=0,0,D19/D135)</f>
        <v>0</v>
      </c>
      <c r="E175" s="51" t="s">
        <v>653</v>
      </c>
      <c r="F175" s="143">
        <v>0</v>
      </c>
      <c r="G175" s="144">
        <v>0</v>
      </c>
      <c r="H175" s="113" t="s">
        <v>654</v>
      </c>
      <c r="I175" s="53"/>
      <c r="J175" s="53"/>
      <c r="K175" s="53"/>
    </row>
    <row r="176" ht="24" customHeight="1" spans="1:11">
      <c r="A176" s="11"/>
      <c r="B176" s="11"/>
      <c r="C176" s="13" t="s">
        <v>80</v>
      </c>
      <c r="D176" s="14">
        <f>IF(D136=0,0,D20/D136)</f>
        <v>0</v>
      </c>
      <c r="E176" s="15" t="s">
        <v>653</v>
      </c>
      <c r="F176" s="138">
        <v>0</v>
      </c>
      <c r="G176" s="85">
        <v>0</v>
      </c>
      <c r="H176" s="19" t="s">
        <v>654</v>
      </c>
      <c r="I176" s="25"/>
      <c r="J176" s="25"/>
      <c r="K176" s="25"/>
    </row>
    <row r="177" ht="24" customHeight="1" spans="1:11">
      <c r="A177" s="11"/>
      <c r="B177" s="11"/>
      <c r="C177" s="13" t="s">
        <v>733</v>
      </c>
      <c r="D177" s="14">
        <f>D176-D175</f>
        <v>0</v>
      </c>
      <c r="E177" s="15"/>
      <c r="F177" s="145"/>
      <c r="G177" s="16"/>
      <c r="H177" s="19"/>
      <c r="I177" s="11"/>
      <c r="J177" s="11"/>
      <c r="K177" s="11"/>
    </row>
    <row r="178" ht="24" customHeight="1" spans="1:11">
      <c r="A178" s="11" t="s">
        <v>1134</v>
      </c>
      <c r="B178" s="11" t="s">
        <v>1135</v>
      </c>
      <c r="C178" s="13" t="s">
        <v>661</v>
      </c>
      <c r="D178" s="14">
        <f>IF(D137=0,0,D23/D137)</f>
        <v>0</v>
      </c>
      <c r="E178" s="15" t="s">
        <v>653</v>
      </c>
      <c r="F178" s="146">
        <v>0</v>
      </c>
      <c r="G178" s="85">
        <v>0</v>
      </c>
      <c r="H178" s="19" t="s">
        <v>654</v>
      </c>
      <c r="I178" s="25"/>
      <c r="J178" s="25"/>
      <c r="K178" s="25"/>
    </row>
    <row r="179" ht="24" customHeight="1" spans="1:11">
      <c r="A179" s="11"/>
      <c r="B179" s="11"/>
      <c r="C179" s="13" t="s">
        <v>80</v>
      </c>
      <c r="D179" s="14">
        <f>IF(D138=0,0,D24/D138)</f>
        <v>0</v>
      </c>
      <c r="E179" s="15" t="s">
        <v>653</v>
      </c>
      <c r="F179" s="143">
        <v>0</v>
      </c>
      <c r="G179" s="85">
        <v>0</v>
      </c>
      <c r="H179" s="19" t="s">
        <v>654</v>
      </c>
      <c r="I179" s="25"/>
      <c r="J179" s="25"/>
      <c r="K179" s="25"/>
    </row>
    <row r="180" ht="24" customHeight="1" spans="1:11">
      <c r="A180" s="11"/>
      <c r="B180" s="11"/>
      <c r="C180" s="13" t="s">
        <v>733</v>
      </c>
      <c r="D180" s="14">
        <f>D179-D178</f>
        <v>0</v>
      </c>
      <c r="E180" s="15"/>
      <c r="F180" s="139"/>
      <c r="G180" s="16"/>
      <c r="H180" s="19"/>
      <c r="I180" s="11"/>
      <c r="J180" s="11"/>
      <c r="K180" s="11"/>
    </row>
    <row r="181" ht="24" customHeight="1" spans="1:11">
      <c r="A181" s="11" t="s">
        <v>1136</v>
      </c>
      <c r="B181" s="11" t="s">
        <v>1137</v>
      </c>
      <c r="C181" s="13" t="s">
        <v>661</v>
      </c>
      <c r="D181" s="14">
        <v>0</v>
      </c>
      <c r="E181" s="15" t="s">
        <v>653</v>
      </c>
      <c r="F181" s="138">
        <v>610</v>
      </c>
      <c r="G181" s="85">
        <v>0</v>
      </c>
      <c r="H181" s="19" t="s">
        <v>654</v>
      </c>
      <c r="I181" s="25"/>
      <c r="J181" s="25"/>
      <c r="K181" s="25"/>
    </row>
    <row r="182" ht="24" customHeight="1" spans="1:11">
      <c r="A182" s="11"/>
      <c r="B182" s="11"/>
      <c r="C182" s="13" t="s">
        <v>80</v>
      </c>
      <c r="D182" s="14">
        <v>0</v>
      </c>
      <c r="E182" s="15" t="s">
        <v>653</v>
      </c>
      <c r="F182" s="138">
        <v>640</v>
      </c>
      <c r="G182" s="85">
        <v>0</v>
      </c>
      <c r="H182" s="19" t="s">
        <v>654</v>
      </c>
      <c r="I182" s="25"/>
      <c r="J182" s="25"/>
      <c r="K182" s="25"/>
    </row>
    <row r="183" ht="24" customHeight="1" spans="1:11">
      <c r="A183" s="11"/>
      <c r="B183" s="11"/>
      <c r="C183" s="13" t="s">
        <v>733</v>
      </c>
      <c r="D183" s="14">
        <f>D182-D181</f>
        <v>0</v>
      </c>
      <c r="E183" s="15"/>
      <c r="F183" s="139"/>
      <c r="G183" s="16"/>
      <c r="H183" s="19"/>
      <c r="I183" s="11"/>
      <c r="J183" s="11"/>
      <c r="K183" s="11"/>
    </row>
    <row r="184" ht="24" customHeight="1" spans="1:11">
      <c r="A184" s="11" t="s">
        <v>1138</v>
      </c>
      <c r="B184" s="11" t="s">
        <v>1139</v>
      </c>
      <c r="C184" s="13" t="s">
        <v>661</v>
      </c>
      <c r="D184" s="14">
        <f>D181-D161</f>
        <v>0</v>
      </c>
      <c r="E184" s="15" t="s">
        <v>653</v>
      </c>
      <c r="F184" s="147">
        <v>-10</v>
      </c>
      <c r="G184" s="18">
        <v>10</v>
      </c>
      <c r="H184" s="19" t="s">
        <v>654</v>
      </c>
      <c r="I184" s="25"/>
      <c r="J184" s="25"/>
      <c r="K184" s="25"/>
    </row>
    <row r="185" ht="24" customHeight="1" spans="1:11">
      <c r="A185" s="30"/>
      <c r="B185" s="30"/>
      <c r="C185" s="31" t="s">
        <v>80</v>
      </c>
      <c r="D185" s="32">
        <f>D182-D162</f>
        <v>0</v>
      </c>
      <c r="E185" s="33" t="s">
        <v>653</v>
      </c>
      <c r="F185" s="148">
        <v>-10</v>
      </c>
      <c r="G185" s="98">
        <v>10</v>
      </c>
      <c r="H185" s="123" t="s">
        <v>654</v>
      </c>
      <c r="I185" s="109"/>
      <c r="J185" s="109"/>
      <c r="K185" s="109"/>
    </row>
    <row r="186" ht="24" customHeight="1" spans="1:11">
      <c r="A186" s="48" t="s">
        <v>1140</v>
      </c>
      <c r="B186" s="48"/>
      <c r="C186" s="49" t="s">
        <v>661</v>
      </c>
      <c r="D186" s="50">
        <v>0</v>
      </c>
      <c r="E186" s="51"/>
      <c r="F186" s="149"/>
      <c r="G186" s="107"/>
      <c r="H186" s="113"/>
      <c r="I186" s="48"/>
      <c r="J186" s="48"/>
      <c r="K186" s="48"/>
    </row>
    <row r="187" ht="24" customHeight="1" spans="1:11">
      <c r="A187" s="11"/>
      <c r="B187" s="11"/>
      <c r="C187" s="13" t="s">
        <v>80</v>
      </c>
      <c r="D187" s="14">
        <v>0</v>
      </c>
      <c r="E187" s="15"/>
      <c r="F187" s="139"/>
      <c r="G187" s="16"/>
      <c r="H187" s="19"/>
      <c r="I187" s="11"/>
      <c r="J187" s="11"/>
      <c r="K187" s="11"/>
    </row>
    <row r="188" ht="24" customHeight="1" spans="1:11">
      <c r="A188" s="11"/>
      <c r="B188" s="11"/>
      <c r="C188" s="13" t="s">
        <v>733</v>
      </c>
      <c r="D188" s="14">
        <f>D187-D186</f>
        <v>0</v>
      </c>
      <c r="E188" s="15"/>
      <c r="F188" s="139"/>
      <c r="G188" s="16"/>
      <c r="H188" s="19"/>
      <c r="I188" s="11"/>
      <c r="J188" s="11"/>
      <c r="K188" s="11"/>
    </row>
    <row r="189" ht="24" customHeight="1" spans="1:11">
      <c r="A189" s="11" t="s">
        <v>1141</v>
      </c>
      <c r="B189" s="11" t="s">
        <v>1142</v>
      </c>
      <c r="C189" s="13" t="s">
        <v>661</v>
      </c>
      <c r="D189" s="14">
        <f>D186-D165</f>
        <v>0</v>
      </c>
      <c r="E189" s="15" t="s">
        <v>653</v>
      </c>
      <c r="F189" s="147">
        <v>-10</v>
      </c>
      <c r="G189" s="18">
        <v>10</v>
      </c>
      <c r="H189" s="19" t="s">
        <v>654</v>
      </c>
      <c r="I189" s="25"/>
      <c r="J189" s="25"/>
      <c r="K189" s="25"/>
    </row>
    <row r="190" ht="24" customHeight="1" spans="1:11">
      <c r="A190" s="11"/>
      <c r="B190" s="11"/>
      <c r="C190" s="13" t="s">
        <v>80</v>
      </c>
      <c r="D190" s="14">
        <f>D187-D166</f>
        <v>0</v>
      </c>
      <c r="E190" s="15" t="s">
        <v>653</v>
      </c>
      <c r="F190" s="147">
        <v>-10</v>
      </c>
      <c r="G190" s="18">
        <v>10</v>
      </c>
      <c r="H190" s="19" t="s">
        <v>654</v>
      </c>
      <c r="I190" s="25"/>
      <c r="J190" s="25"/>
      <c r="K190" s="25"/>
    </row>
    <row r="191" ht="24" customHeight="1" spans="1:11">
      <c r="A191" s="11" t="s">
        <v>1143</v>
      </c>
      <c r="B191" s="11" t="s">
        <v>1144</v>
      </c>
      <c r="C191" s="13" t="s">
        <v>661</v>
      </c>
      <c r="D191" s="14">
        <v>0</v>
      </c>
      <c r="E191" s="15" t="s">
        <v>653</v>
      </c>
      <c r="F191" s="147">
        <v>98</v>
      </c>
      <c r="G191" s="147">
        <v>105</v>
      </c>
      <c r="H191" s="19" t="s">
        <v>654</v>
      </c>
      <c r="I191" s="25"/>
      <c r="J191" s="25"/>
      <c r="K191" s="25"/>
    </row>
    <row r="192" ht="24" customHeight="1" spans="1:11">
      <c r="A192" s="11"/>
      <c r="B192" s="11"/>
      <c r="C192" s="13" t="s">
        <v>80</v>
      </c>
      <c r="D192" s="14">
        <v>0</v>
      </c>
      <c r="E192" s="15" t="s">
        <v>653</v>
      </c>
      <c r="F192" s="147">
        <v>98</v>
      </c>
      <c r="G192" s="147">
        <v>105</v>
      </c>
      <c r="H192" s="19" t="s">
        <v>654</v>
      </c>
      <c r="I192" s="25"/>
      <c r="J192" s="25"/>
      <c r="K192" s="25"/>
    </row>
  </sheetData>
  <mergeCells count="116">
    <mergeCell ref="A1:K1"/>
    <mergeCell ref="F4:G4"/>
    <mergeCell ref="A6:I6"/>
    <mergeCell ref="A64:I64"/>
    <mergeCell ref="A117:I117"/>
    <mergeCell ref="A130:I130"/>
    <mergeCell ref="A169:I169"/>
    <mergeCell ref="A4:A5"/>
    <mergeCell ref="A7:A10"/>
    <mergeCell ref="A11:A14"/>
    <mergeCell ref="A15:A18"/>
    <mergeCell ref="A19:A22"/>
    <mergeCell ref="A23:A26"/>
    <mergeCell ref="A27:A30"/>
    <mergeCell ref="A31:A34"/>
    <mergeCell ref="A35:A38"/>
    <mergeCell ref="A39:A42"/>
    <mergeCell ref="A43:A46"/>
    <mergeCell ref="A47:A52"/>
    <mergeCell ref="A53:A56"/>
    <mergeCell ref="A57:A59"/>
    <mergeCell ref="A60:A63"/>
    <mergeCell ref="A65:A68"/>
    <mergeCell ref="A69:A72"/>
    <mergeCell ref="A73:A76"/>
    <mergeCell ref="A77:A80"/>
    <mergeCell ref="A81:A84"/>
    <mergeCell ref="A85:A88"/>
    <mergeCell ref="A89:A92"/>
    <mergeCell ref="A93:A96"/>
    <mergeCell ref="A97:A100"/>
    <mergeCell ref="A101:A104"/>
    <mergeCell ref="A105:A108"/>
    <mergeCell ref="A109:A112"/>
    <mergeCell ref="A113:A116"/>
    <mergeCell ref="A118:A121"/>
    <mergeCell ref="A122:A125"/>
    <mergeCell ref="A126:A129"/>
    <mergeCell ref="A131:A134"/>
    <mergeCell ref="A135:A136"/>
    <mergeCell ref="A137:A138"/>
    <mergeCell ref="A139:A142"/>
    <mergeCell ref="A143:A146"/>
    <mergeCell ref="A147:A150"/>
    <mergeCell ref="A151:A152"/>
    <mergeCell ref="A153:A156"/>
    <mergeCell ref="A157:A160"/>
    <mergeCell ref="A161:A164"/>
    <mergeCell ref="A165:A168"/>
    <mergeCell ref="A170:A172"/>
    <mergeCell ref="A173:A174"/>
    <mergeCell ref="A175:A177"/>
    <mergeCell ref="A178:A180"/>
    <mergeCell ref="A181:A183"/>
    <mergeCell ref="A184:A185"/>
    <mergeCell ref="A186:A188"/>
    <mergeCell ref="A189:A190"/>
    <mergeCell ref="A191:A192"/>
    <mergeCell ref="B4:B5"/>
    <mergeCell ref="B7:B10"/>
    <mergeCell ref="B11:B14"/>
    <mergeCell ref="B15:B18"/>
    <mergeCell ref="B19:B22"/>
    <mergeCell ref="B23:B26"/>
    <mergeCell ref="B27:B30"/>
    <mergeCell ref="B31:B34"/>
    <mergeCell ref="B35:B38"/>
    <mergeCell ref="B39:B42"/>
    <mergeCell ref="B43:B46"/>
    <mergeCell ref="B47:B52"/>
    <mergeCell ref="B53:B56"/>
    <mergeCell ref="B57:B59"/>
    <mergeCell ref="B60:B63"/>
    <mergeCell ref="B65:B68"/>
    <mergeCell ref="B69:B72"/>
    <mergeCell ref="B73:B76"/>
    <mergeCell ref="B77:B80"/>
    <mergeCell ref="B81:B84"/>
    <mergeCell ref="B85:B88"/>
    <mergeCell ref="B89:B92"/>
    <mergeCell ref="B93:B96"/>
    <mergeCell ref="B97:B100"/>
    <mergeCell ref="B101:B104"/>
    <mergeCell ref="B105:B108"/>
    <mergeCell ref="B109:B112"/>
    <mergeCell ref="B113:B116"/>
    <mergeCell ref="B118:B121"/>
    <mergeCell ref="B122:B125"/>
    <mergeCell ref="B126:B129"/>
    <mergeCell ref="B131:B134"/>
    <mergeCell ref="B135:B136"/>
    <mergeCell ref="B137:B138"/>
    <mergeCell ref="B139:B142"/>
    <mergeCell ref="B143:B146"/>
    <mergeCell ref="B147:B150"/>
    <mergeCell ref="B151:B152"/>
    <mergeCell ref="B153:B156"/>
    <mergeCell ref="B157:B160"/>
    <mergeCell ref="B161:B164"/>
    <mergeCell ref="B165:B168"/>
    <mergeCell ref="B170:B172"/>
    <mergeCell ref="B173:B174"/>
    <mergeCell ref="B175:B177"/>
    <mergeCell ref="B178:B180"/>
    <mergeCell ref="B181:B183"/>
    <mergeCell ref="B184:B185"/>
    <mergeCell ref="B186:B188"/>
    <mergeCell ref="B189:B190"/>
    <mergeCell ref="B191:B192"/>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6"/>
  <sheetViews>
    <sheetView zoomScalePageLayoutView="60" workbookViewId="0">
      <pane topLeftCell="F81" activePane="bottomRight" state="frozen"/>
      <selection activeCell="A1" sqref="A1:K1"/>
    </sheetView>
  </sheetViews>
  <sheetFormatPr defaultColWidth="8" defaultRowHeight="13.5"/>
  <cols>
    <col min="1" max="1" width="39.725" style="1"/>
    <col min="2" max="2" width="19.7916666666667" style="1"/>
    <col min="3" max="3" width="35.425" style="1"/>
    <col min="4" max="4" width="22.375" style="1"/>
    <col min="5" max="5" width="5.73333333333333" style="1"/>
    <col min="6" max="6" width="9.175" style="1"/>
    <col min="7" max="7" width="8.74166666666667" style="1"/>
    <col min="8" max="8" width="6.73333333333333" style="1"/>
    <col min="9" max="11" width="30.4" style="1"/>
  </cols>
  <sheetData>
    <row r="1" ht="38.25" customHeight="1" spans="1:11">
      <c r="A1" s="56" t="s">
        <v>1145</v>
      </c>
      <c r="B1" s="56"/>
      <c r="C1" s="56"/>
      <c r="D1" s="56"/>
      <c r="E1" s="56"/>
      <c r="F1" s="56"/>
      <c r="G1" s="56"/>
      <c r="H1" s="3"/>
      <c r="I1" s="56"/>
      <c r="J1" s="56"/>
      <c r="K1" s="56"/>
    </row>
    <row r="2" ht="22.5" customHeight="1" spans="1:11">
      <c r="A2" s="57" t="s">
        <v>1146</v>
      </c>
      <c r="B2" s="57"/>
      <c r="C2" s="57"/>
      <c r="D2" s="57"/>
      <c r="E2" s="57"/>
      <c r="F2" s="57"/>
      <c r="G2" s="57"/>
      <c r="H2" s="3"/>
      <c r="I2" s="57"/>
      <c r="J2" s="57"/>
      <c r="K2" s="57"/>
    </row>
    <row r="3" ht="22.5" customHeight="1" spans="1:11">
      <c r="A3" s="4" t="s">
        <v>49</v>
      </c>
      <c r="B3" s="58"/>
      <c r="C3" s="59"/>
      <c r="D3" s="59"/>
      <c r="E3" s="59"/>
      <c r="F3" s="59"/>
      <c r="G3" s="59"/>
      <c r="H3" s="5"/>
      <c r="I3" s="59"/>
      <c r="J3" s="59"/>
      <c r="K3" s="59" t="s">
        <v>635</v>
      </c>
    </row>
    <row r="4" ht="22.5" customHeight="1" spans="1:11">
      <c r="A4" s="6" t="s">
        <v>354</v>
      </c>
      <c r="B4" s="60" t="s">
        <v>636</v>
      </c>
      <c r="C4" s="6" t="s">
        <v>637</v>
      </c>
      <c r="D4" s="6" t="s">
        <v>638</v>
      </c>
      <c r="E4" s="7" t="s">
        <v>639</v>
      </c>
      <c r="F4" s="6" t="s">
        <v>640</v>
      </c>
      <c r="G4" s="6"/>
      <c r="H4" s="7" t="s">
        <v>641</v>
      </c>
      <c r="I4" s="6" t="s">
        <v>642</v>
      </c>
      <c r="J4" s="6" t="s">
        <v>643</v>
      </c>
      <c r="K4" s="6" t="s">
        <v>644</v>
      </c>
    </row>
    <row r="5" ht="22.5" customHeight="1" spans="1:11">
      <c r="A5" s="6"/>
      <c r="B5" s="61"/>
      <c r="C5" s="6"/>
      <c r="D5" s="6"/>
      <c r="E5" s="6"/>
      <c r="F5" s="6" t="s">
        <v>645</v>
      </c>
      <c r="G5" s="6" t="s">
        <v>646</v>
      </c>
      <c r="H5" s="6"/>
      <c r="I5" s="6"/>
      <c r="J5" s="6"/>
      <c r="K5" s="6"/>
    </row>
    <row r="6" ht="22.5" customHeight="1" spans="1:11">
      <c r="A6" s="9" t="s">
        <v>647</v>
      </c>
      <c r="B6" s="9"/>
      <c r="C6" s="9"/>
      <c r="D6" s="9"/>
      <c r="E6" s="9"/>
      <c r="F6" s="9"/>
      <c r="G6" s="9"/>
      <c r="H6" s="80"/>
      <c r="I6" s="9"/>
      <c r="J6" s="9"/>
      <c r="K6" s="9"/>
    </row>
    <row r="7" ht="22.5" customHeight="1" spans="1:11">
      <c r="A7" s="13" t="s">
        <v>861</v>
      </c>
      <c r="B7" s="26" t="s">
        <v>649</v>
      </c>
      <c r="C7" s="13" t="s">
        <v>650</v>
      </c>
      <c r="D7" s="14">
        <v>0</v>
      </c>
      <c r="E7" s="122"/>
      <c r="F7" s="16"/>
      <c r="G7" s="16"/>
      <c r="H7" s="17"/>
      <c r="I7" s="11"/>
      <c r="J7" s="11"/>
      <c r="K7" s="11"/>
    </row>
    <row r="8" ht="22.5" customHeight="1" spans="1:11">
      <c r="A8" s="13"/>
      <c r="B8" s="27"/>
      <c r="C8" s="13" t="s">
        <v>651</v>
      </c>
      <c r="D8" s="14">
        <v>0</v>
      </c>
      <c r="E8" s="15"/>
      <c r="F8" s="16"/>
      <c r="G8" s="16"/>
      <c r="H8" s="17"/>
      <c r="I8" s="11"/>
      <c r="J8" s="11"/>
      <c r="K8" s="11"/>
    </row>
    <row r="9" ht="22.5" customHeight="1" spans="1:11">
      <c r="A9" s="13"/>
      <c r="B9" s="28"/>
      <c r="C9" s="13" t="s">
        <v>652</v>
      </c>
      <c r="D9" s="14">
        <f>D8-D7</f>
        <v>0</v>
      </c>
      <c r="E9" s="15" t="s">
        <v>653</v>
      </c>
      <c r="F9" s="18">
        <v>0</v>
      </c>
      <c r="G9" s="18">
        <v>0</v>
      </c>
      <c r="H9" s="123" t="s">
        <v>654</v>
      </c>
      <c r="I9" s="109"/>
      <c r="J9" s="109"/>
      <c r="K9" s="109"/>
    </row>
    <row r="10" ht="22.5" customHeight="1" spans="1:11">
      <c r="A10" s="13" t="s">
        <v>1147</v>
      </c>
      <c r="B10" s="11" t="s">
        <v>656</v>
      </c>
      <c r="C10" s="13" t="s">
        <v>657</v>
      </c>
      <c r="D10" s="14">
        <v>0</v>
      </c>
      <c r="E10" s="15"/>
      <c r="F10" s="18"/>
      <c r="G10" s="104"/>
      <c r="H10" s="41"/>
      <c r="I10" s="41"/>
      <c r="J10" s="41"/>
      <c r="K10" s="41"/>
    </row>
    <row r="11" ht="22.5" customHeight="1" spans="1:11">
      <c r="A11" s="13"/>
      <c r="B11" s="11"/>
      <c r="C11" s="13" t="s">
        <v>658</v>
      </c>
      <c r="D11" s="20">
        <v>0</v>
      </c>
      <c r="E11" s="15"/>
      <c r="F11" s="18"/>
      <c r="G11" s="104"/>
      <c r="H11" s="47"/>
      <c r="I11" s="41"/>
      <c r="J11" s="41"/>
      <c r="K11" s="41"/>
    </row>
    <row r="12" ht="22.5" customHeight="1" spans="1:11">
      <c r="A12" s="31"/>
      <c r="B12" s="30"/>
      <c r="C12" s="31" t="s">
        <v>652</v>
      </c>
      <c r="D12" s="32">
        <f>D11-D10</f>
        <v>0</v>
      </c>
      <c r="E12" s="33" t="s">
        <v>653</v>
      </c>
      <c r="F12" s="98">
        <v>0</v>
      </c>
      <c r="G12" s="98">
        <v>0</v>
      </c>
      <c r="H12" s="124" t="s">
        <v>654</v>
      </c>
      <c r="I12" s="82"/>
      <c r="J12" s="82"/>
      <c r="K12" s="82"/>
    </row>
    <row r="13" ht="22.5" customHeight="1" spans="1:11">
      <c r="A13" s="69" t="s">
        <v>676</v>
      </c>
      <c r="B13" s="69"/>
      <c r="C13" s="69"/>
      <c r="D13" s="69"/>
      <c r="E13" s="69"/>
      <c r="F13" s="69"/>
      <c r="G13" s="69"/>
      <c r="H13" s="70"/>
      <c r="I13" s="69"/>
      <c r="J13" s="69"/>
      <c r="K13" s="69"/>
    </row>
    <row r="14" ht="22.5" customHeight="1" spans="1:11">
      <c r="A14" s="13" t="s">
        <v>1148</v>
      </c>
      <c r="B14" s="26" t="s">
        <v>1149</v>
      </c>
      <c r="C14" s="13" t="s">
        <v>679</v>
      </c>
      <c r="D14" s="14">
        <v>0</v>
      </c>
      <c r="E14" s="15"/>
      <c r="F14" s="16"/>
      <c r="G14" s="16"/>
      <c r="H14" s="17"/>
      <c r="I14" s="11"/>
      <c r="J14" s="11"/>
      <c r="K14" s="11"/>
    </row>
    <row r="15" ht="22.5" customHeight="1" spans="1:11">
      <c r="A15" s="13"/>
      <c r="B15" s="27"/>
      <c r="C15" s="13" t="s">
        <v>661</v>
      </c>
      <c r="D15" s="14">
        <v>0</v>
      </c>
      <c r="E15" s="15"/>
      <c r="F15" s="16"/>
      <c r="G15" s="16"/>
      <c r="H15" s="17"/>
      <c r="I15" s="11"/>
      <c r="J15" s="11"/>
      <c r="K15" s="11"/>
    </row>
    <row r="16" ht="22.5" customHeight="1" spans="1:11">
      <c r="A16" s="13"/>
      <c r="B16" s="125"/>
      <c r="C16" s="13" t="s">
        <v>680</v>
      </c>
      <c r="D16" s="32">
        <f>IF(D14=0,0,D15/D14)*100</f>
        <v>0</v>
      </c>
      <c r="E16" s="33" t="s">
        <v>653</v>
      </c>
      <c r="F16" s="98">
        <v>95</v>
      </c>
      <c r="G16" s="98">
        <v>105</v>
      </c>
      <c r="H16" s="123" t="s">
        <v>654</v>
      </c>
      <c r="I16" s="109"/>
      <c r="J16" s="109"/>
      <c r="K16" s="109"/>
    </row>
    <row r="17" ht="22.5" customHeight="1" spans="1:11">
      <c r="A17" s="13" t="s">
        <v>1150</v>
      </c>
      <c r="B17" s="126" t="s">
        <v>736</v>
      </c>
      <c r="C17" s="127" t="s">
        <v>679</v>
      </c>
      <c r="D17" s="42">
        <v>0</v>
      </c>
      <c r="E17" s="39"/>
      <c r="F17" s="66"/>
      <c r="G17" s="66"/>
      <c r="H17" s="41"/>
      <c r="I17" s="41"/>
      <c r="J17" s="41"/>
      <c r="K17" s="41"/>
    </row>
    <row r="18" ht="22.5" customHeight="1" spans="1:11">
      <c r="A18" s="13"/>
      <c r="B18" s="72"/>
      <c r="C18" s="127" t="s">
        <v>661</v>
      </c>
      <c r="D18" s="42">
        <v>0</v>
      </c>
      <c r="E18" s="39"/>
      <c r="F18" s="128"/>
      <c r="G18" s="128"/>
      <c r="H18" s="47"/>
      <c r="I18" s="41"/>
      <c r="J18" s="41"/>
      <c r="K18" s="41"/>
    </row>
    <row r="19" ht="22.5" customHeight="1" spans="1:11">
      <c r="A19" s="31"/>
      <c r="B19" s="129"/>
      <c r="C19" s="130" t="s">
        <v>680</v>
      </c>
      <c r="D19" s="42">
        <f>IF(D17=0,0,D18/D17)*100</f>
        <v>0</v>
      </c>
      <c r="E19" s="131" t="s">
        <v>653</v>
      </c>
      <c r="F19" s="98">
        <v>95</v>
      </c>
      <c r="G19" s="98">
        <v>105</v>
      </c>
      <c r="H19" s="124" t="s">
        <v>654</v>
      </c>
      <c r="I19" s="82"/>
      <c r="J19" s="82"/>
      <c r="K19" s="82"/>
    </row>
    <row r="20" ht="22.5" customHeight="1" spans="1:11">
      <c r="A20" s="49" t="s">
        <v>681</v>
      </c>
      <c r="B20" s="126" t="s">
        <v>736</v>
      </c>
      <c r="C20" s="49" t="s">
        <v>679</v>
      </c>
      <c r="D20" s="50">
        <v>0</v>
      </c>
      <c r="E20" s="51"/>
      <c r="F20" s="107"/>
      <c r="G20" s="107"/>
      <c r="H20" s="108"/>
      <c r="I20" s="48"/>
      <c r="J20" s="48"/>
      <c r="K20" s="48"/>
    </row>
    <row r="21" ht="22.5" customHeight="1" spans="1:11">
      <c r="A21" s="13"/>
      <c r="B21" s="72"/>
      <c r="C21" s="13" t="s">
        <v>661</v>
      </c>
      <c r="D21" s="14">
        <v>0</v>
      </c>
      <c r="E21" s="15"/>
      <c r="F21" s="16"/>
      <c r="G21" s="16"/>
      <c r="H21" s="17"/>
      <c r="I21" s="11"/>
      <c r="J21" s="11"/>
      <c r="K21" s="11"/>
    </row>
    <row r="22" ht="22.5" customHeight="1" spans="1:11">
      <c r="A22" s="13"/>
      <c r="B22" s="73"/>
      <c r="C22" s="13" t="s">
        <v>680</v>
      </c>
      <c r="D22" s="14">
        <f>IF(D20=0,0,D21/D20)*100</f>
        <v>0</v>
      </c>
      <c r="E22" s="15" t="s">
        <v>653</v>
      </c>
      <c r="F22" s="18">
        <v>95</v>
      </c>
      <c r="G22" s="18">
        <v>105</v>
      </c>
      <c r="H22" s="19" t="s">
        <v>654</v>
      </c>
      <c r="I22" s="25"/>
      <c r="J22" s="25"/>
      <c r="K22" s="25"/>
    </row>
    <row r="23" ht="22.5" customHeight="1" spans="1:11">
      <c r="A23" s="13" t="s">
        <v>1151</v>
      </c>
      <c r="B23" s="26" t="s">
        <v>1152</v>
      </c>
      <c r="C23" s="13" t="s">
        <v>679</v>
      </c>
      <c r="D23" s="14">
        <v>0</v>
      </c>
      <c r="E23" s="15"/>
      <c r="F23" s="16"/>
      <c r="G23" s="16"/>
      <c r="H23" s="17"/>
      <c r="I23" s="11"/>
      <c r="J23" s="11"/>
      <c r="K23" s="11"/>
    </row>
    <row r="24" ht="22.5" customHeight="1" spans="1:11">
      <c r="A24" s="13"/>
      <c r="B24" s="27"/>
      <c r="C24" s="13" t="s">
        <v>661</v>
      </c>
      <c r="D24" s="14">
        <v>0</v>
      </c>
      <c r="E24" s="15"/>
      <c r="F24" s="16"/>
      <c r="G24" s="16"/>
      <c r="H24" s="17"/>
      <c r="I24" s="11"/>
      <c r="J24" s="11"/>
      <c r="K24" s="11"/>
    </row>
    <row r="25" ht="22.5" customHeight="1" spans="1:11">
      <c r="A25" s="13"/>
      <c r="B25" s="28"/>
      <c r="C25" s="13" t="s">
        <v>680</v>
      </c>
      <c r="D25" s="14">
        <f>IF(D23=0,0,D24/D23)*100</f>
        <v>0</v>
      </c>
      <c r="E25" s="15" t="s">
        <v>653</v>
      </c>
      <c r="F25" s="18">
        <v>95</v>
      </c>
      <c r="G25" s="18">
        <v>105</v>
      </c>
      <c r="H25" s="19" t="s">
        <v>654</v>
      </c>
      <c r="I25" s="25"/>
      <c r="J25" s="25"/>
      <c r="K25" s="25"/>
    </row>
    <row r="26" ht="22.5" customHeight="1" spans="1:11">
      <c r="A26" s="11" t="s">
        <v>1153</v>
      </c>
      <c r="B26" s="71" t="s">
        <v>736</v>
      </c>
      <c r="C26" s="13" t="s">
        <v>679</v>
      </c>
      <c r="D26" s="14">
        <v>0</v>
      </c>
      <c r="E26" s="15"/>
      <c r="F26" s="16"/>
      <c r="G26" s="16"/>
      <c r="H26" s="17"/>
      <c r="I26" s="11"/>
      <c r="J26" s="11"/>
      <c r="K26" s="11"/>
    </row>
    <row r="27" ht="22.5" customHeight="1" spans="1:11">
      <c r="A27" s="11"/>
      <c r="B27" s="72"/>
      <c r="C27" s="13" t="s">
        <v>661</v>
      </c>
      <c r="D27" s="14">
        <v>0</v>
      </c>
      <c r="E27" s="15"/>
      <c r="F27" s="18"/>
      <c r="G27" s="18"/>
      <c r="H27" s="19"/>
      <c r="I27" s="25"/>
      <c r="J27" s="25"/>
      <c r="K27" s="25"/>
    </row>
    <row r="28" ht="22.5" customHeight="1" spans="1:11">
      <c r="A28" s="11"/>
      <c r="B28" s="73"/>
      <c r="C28" s="13" t="s">
        <v>680</v>
      </c>
      <c r="D28" s="14">
        <f>IF(D26=0,0,D27/D26*100)</f>
        <v>0</v>
      </c>
      <c r="E28" s="15" t="s">
        <v>653</v>
      </c>
      <c r="F28" s="18">
        <v>95</v>
      </c>
      <c r="G28" s="18">
        <v>105</v>
      </c>
      <c r="H28" s="19" t="s">
        <v>654</v>
      </c>
      <c r="I28" s="25"/>
      <c r="J28" s="25"/>
      <c r="K28" s="25"/>
    </row>
    <row r="29" ht="22.5" customHeight="1" spans="1:11">
      <c r="A29" s="13" t="s">
        <v>1154</v>
      </c>
      <c r="B29" s="71" t="s">
        <v>736</v>
      </c>
      <c r="C29" s="13" t="s">
        <v>679</v>
      </c>
      <c r="D29" s="14">
        <v>0</v>
      </c>
      <c r="E29" s="15"/>
      <c r="F29" s="16"/>
      <c r="G29" s="16"/>
      <c r="H29" s="17"/>
      <c r="I29" s="11"/>
      <c r="J29" s="11"/>
      <c r="K29" s="11"/>
    </row>
    <row r="30" ht="22.5" customHeight="1" spans="1:11">
      <c r="A30" s="13"/>
      <c r="B30" s="72"/>
      <c r="C30" s="13" t="s">
        <v>661</v>
      </c>
      <c r="D30" s="14">
        <v>0</v>
      </c>
      <c r="E30" s="15"/>
      <c r="F30" s="16"/>
      <c r="G30" s="16"/>
      <c r="H30" s="17"/>
      <c r="I30" s="11"/>
      <c r="J30" s="11"/>
      <c r="K30" s="11"/>
    </row>
    <row r="31" ht="22.5" customHeight="1" spans="1:11">
      <c r="A31" s="13"/>
      <c r="B31" s="73"/>
      <c r="C31" s="13" t="s">
        <v>680</v>
      </c>
      <c r="D31" s="14">
        <f>IF(D29=0,0,D30/D29)*100</f>
        <v>0</v>
      </c>
      <c r="E31" s="15" t="s">
        <v>653</v>
      </c>
      <c r="F31" s="18">
        <v>95</v>
      </c>
      <c r="G31" s="18">
        <v>105</v>
      </c>
      <c r="H31" s="19" t="s">
        <v>654</v>
      </c>
      <c r="I31" s="25"/>
      <c r="J31" s="25"/>
      <c r="K31" s="25"/>
    </row>
    <row r="32" ht="22.5" customHeight="1" spans="1:11">
      <c r="A32" s="13" t="s">
        <v>1155</v>
      </c>
      <c r="B32" s="71" t="s">
        <v>736</v>
      </c>
      <c r="C32" s="13" t="s">
        <v>679</v>
      </c>
      <c r="D32" s="14">
        <v>0</v>
      </c>
      <c r="E32" s="15"/>
      <c r="F32" s="16"/>
      <c r="G32" s="16"/>
      <c r="H32" s="17"/>
      <c r="I32" s="11"/>
      <c r="J32" s="11"/>
      <c r="K32" s="11"/>
    </row>
    <row r="33" ht="22.5" customHeight="1" spans="1:11">
      <c r="A33" s="13"/>
      <c r="B33" s="72"/>
      <c r="C33" s="13" t="s">
        <v>661</v>
      </c>
      <c r="D33" s="14">
        <v>0</v>
      </c>
      <c r="E33" s="15"/>
      <c r="F33" s="16"/>
      <c r="G33" s="16"/>
      <c r="H33" s="17"/>
      <c r="I33" s="11"/>
      <c r="J33" s="11"/>
      <c r="K33" s="11"/>
    </row>
    <row r="34" ht="22.5" customHeight="1" spans="1:11">
      <c r="A34" s="13"/>
      <c r="B34" s="73"/>
      <c r="C34" s="13" t="s">
        <v>680</v>
      </c>
      <c r="D34" s="14">
        <f>IF(D32=0,0,D33/D32)*100</f>
        <v>0</v>
      </c>
      <c r="E34" s="15" t="s">
        <v>653</v>
      </c>
      <c r="F34" s="18">
        <v>95</v>
      </c>
      <c r="G34" s="18">
        <v>105</v>
      </c>
      <c r="H34" s="19" t="s">
        <v>654</v>
      </c>
      <c r="I34" s="25"/>
      <c r="J34" s="25"/>
      <c r="K34" s="25"/>
    </row>
    <row r="35" ht="22.5" customHeight="1" spans="1:11">
      <c r="A35" s="9" t="s">
        <v>684</v>
      </c>
      <c r="B35" s="9"/>
      <c r="C35" s="9"/>
      <c r="D35" s="9"/>
      <c r="E35" s="9"/>
      <c r="F35" s="9"/>
      <c r="G35" s="9"/>
      <c r="H35" s="80"/>
      <c r="I35" s="9"/>
      <c r="J35" s="9"/>
      <c r="K35" s="9"/>
    </row>
    <row r="36" ht="22.5" customHeight="1" spans="1:11">
      <c r="A36" s="13" t="s">
        <v>1156</v>
      </c>
      <c r="B36" s="26" t="s">
        <v>1149</v>
      </c>
      <c r="C36" s="13" t="s">
        <v>686</v>
      </c>
      <c r="D36" s="14">
        <v>0</v>
      </c>
      <c r="E36" s="15"/>
      <c r="F36" s="16"/>
      <c r="G36" s="16"/>
      <c r="H36" s="17"/>
      <c r="I36" s="11"/>
      <c r="J36" s="11"/>
      <c r="K36" s="11"/>
    </row>
    <row r="37" ht="22.5" customHeight="1" spans="1:11">
      <c r="A37" s="13"/>
      <c r="B37" s="27"/>
      <c r="C37" s="13" t="s">
        <v>661</v>
      </c>
      <c r="D37" s="14">
        <v>0</v>
      </c>
      <c r="E37" s="15"/>
      <c r="F37" s="16"/>
      <c r="G37" s="16"/>
      <c r="H37" s="17"/>
      <c r="I37" s="11"/>
      <c r="J37" s="11"/>
      <c r="K37" s="11"/>
    </row>
    <row r="38" ht="22.5" customHeight="1" spans="1:11">
      <c r="A38" s="13"/>
      <c r="B38" s="28"/>
      <c r="C38" s="13" t="s">
        <v>687</v>
      </c>
      <c r="D38" s="14">
        <f>IF(D37=0,0,D36/D37)*100</f>
        <v>0</v>
      </c>
      <c r="E38" s="15" t="s">
        <v>653</v>
      </c>
      <c r="F38" s="18">
        <v>65</v>
      </c>
      <c r="G38" s="18">
        <v>80</v>
      </c>
      <c r="H38" s="19" t="s">
        <v>654</v>
      </c>
      <c r="I38" s="25"/>
      <c r="J38" s="25"/>
      <c r="K38" s="25"/>
    </row>
    <row r="39" ht="22.5" customHeight="1" spans="1:11">
      <c r="A39" s="13" t="s">
        <v>688</v>
      </c>
      <c r="B39" s="71" t="s">
        <v>736</v>
      </c>
      <c r="C39" s="13" t="s">
        <v>686</v>
      </c>
      <c r="D39" s="14">
        <v>0</v>
      </c>
      <c r="E39" s="15"/>
      <c r="F39" s="16"/>
      <c r="G39" s="16"/>
      <c r="H39" s="17"/>
      <c r="I39" s="11"/>
      <c r="J39" s="11"/>
      <c r="K39" s="11"/>
    </row>
    <row r="40" ht="22.5" customHeight="1" spans="1:11">
      <c r="A40" s="13"/>
      <c r="B40" s="72"/>
      <c r="C40" s="13" t="s">
        <v>359</v>
      </c>
      <c r="D40" s="14">
        <v>0</v>
      </c>
      <c r="E40" s="15"/>
      <c r="F40" s="16"/>
      <c r="G40" s="16"/>
      <c r="H40" s="17"/>
      <c r="I40" s="11"/>
      <c r="J40" s="11"/>
      <c r="K40" s="11"/>
    </row>
    <row r="41" ht="22.5" customHeight="1" spans="1:11">
      <c r="A41" s="13"/>
      <c r="B41" s="73"/>
      <c r="C41" s="13" t="s">
        <v>687</v>
      </c>
      <c r="D41" s="14">
        <f>IF(D40=0,0,D39/D40)*100</f>
        <v>0</v>
      </c>
      <c r="E41" s="15"/>
      <c r="F41" s="55"/>
      <c r="G41" s="55"/>
      <c r="H41" s="29"/>
      <c r="I41" s="11"/>
      <c r="J41" s="11"/>
      <c r="K41" s="11"/>
    </row>
    <row r="42" ht="22.5" customHeight="1" spans="1:11">
      <c r="A42" s="13" t="s">
        <v>1157</v>
      </c>
      <c r="B42" s="26" t="s">
        <v>1152</v>
      </c>
      <c r="C42" s="13" t="s">
        <v>686</v>
      </c>
      <c r="D42" s="14">
        <v>0</v>
      </c>
      <c r="E42" s="15"/>
      <c r="F42" s="16"/>
      <c r="G42" s="16"/>
      <c r="H42" s="17"/>
      <c r="I42" s="11"/>
      <c r="J42" s="11"/>
      <c r="K42" s="11"/>
    </row>
    <row r="43" ht="22.5" customHeight="1" spans="1:11">
      <c r="A43" s="13"/>
      <c r="B43" s="27"/>
      <c r="C43" s="13" t="s">
        <v>661</v>
      </c>
      <c r="D43" s="14">
        <v>0</v>
      </c>
      <c r="E43" s="15"/>
      <c r="F43" s="16"/>
      <c r="G43" s="16"/>
      <c r="H43" s="17"/>
      <c r="I43" s="11"/>
      <c r="J43" s="11"/>
      <c r="K43" s="11"/>
    </row>
    <row r="44" ht="22.5" customHeight="1" spans="1:11">
      <c r="A44" s="13"/>
      <c r="B44" s="28"/>
      <c r="C44" s="13" t="s">
        <v>687</v>
      </c>
      <c r="D44" s="14">
        <f>IF(D43=0,0,D42/D43)*100</f>
        <v>0</v>
      </c>
      <c r="E44" s="15" t="s">
        <v>653</v>
      </c>
      <c r="F44" s="18">
        <v>65</v>
      </c>
      <c r="G44" s="18">
        <v>80</v>
      </c>
      <c r="H44" s="19" t="s">
        <v>654</v>
      </c>
      <c r="I44" s="25"/>
      <c r="J44" s="25"/>
      <c r="K44" s="25"/>
    </row>
    <row r="45" ht="22.5" customHeight="1" spans="1:11">
      <c r="A45" s="13" t="s">
        <v>1158</v>
      </c>
      <c r="B45" s="71" t="s">
        <v>736</v>
      </c>
      <c r="C45" s="13" t="s">
        <v>686</v>
      </c>
      <c r="D45" s="14">
        <v>0</v>
      </c>
      <c r="E45" s="15"/>
      <c r="F45" s="16"/>
      <c r="G45" s="16"/>
      <c r="H45" s="17"/>
      <c r="I45" s="11"/>
      <c r="J45" s="11"/>
      <c r="K45" s="11"/>
    </row>
    <row r="46" ht="22.5" customHeight="1" spans="1:11">
      <c r="A46" s="13"/>
      <c r="B46" s="72"/>
      <c r="C46" s="13" t="s">
        <v>661</v>
      </c>
      <c r="D46" s="14">
        <v>0</v>
      </c>
      <c r="E46" s="15"/>
      <c r="F46" s="16"/>
      <c r="G46" s="16"/>
      <c r="H46" s="17"/>
      <c r="I46" s="11"/>
      <c r="J46" s="11"/>
      <c r="K46" s="11"/>
    </row>
    <row r="47" ht="22.5" customHeight="1" spans="1:11">
      <c r="A47" s="13"/>
      <c r="B47" s="73"/>
      <c r="C47" s="13" t="s">
        <v>687</v>
      </c>
      <c r="D47" s="14">
        <f>IF(D46=0,0,D45/D46)*100</f>
        <v>0</v>
      </c>
      <c r="E47" s="15" t="s">
        <v>653</v>
      </c>
      <c r="F47" s="18">
        <v>65</v>
      </c>
      <c r="G47" s="18">
        <v>80</v>
      </c>
      <c r="H47" s="19" t="s">
        <v>654</v>
      </c>
      <c r="I47" s="25"/>
      <c r="J47" s="25"/>
      <c r="K47" s="25"/>
    </row>
    <row r="48" ht="22.5" customHeight="1" spans="1:11">
      <c r="A48" s="13" t="s">
        <v>1159</v>
      </c>
      <c r="B48" s="71" t="s">
        <v>736</v>
      </c>
      <c r="C48" s="13" t="s">
        <v>686</v>
      </c>
      <c r="D48" s="14">
        <v>0</v>
      </c>
      <c r="E48" s="15"/>
      <c r="F48" s="16"/>
      <c r="G48" s="16"/>
      <c r="H48" s="17"/>
      <c r="I48" s="11"/>
      <c r="J48" s="11"/>
      <c r="K48" s="11"/>
    </row>
    <row r="49" ht="22.5" customHeight="1" spans="1:11">
      <c r="A49" s="13"/>
      <c r="B49" s="72"/>
      <c r="C49" s="13" t="s">
        <v>661</v>
      </c>
      <c r="D49" s="14">
        <v>0</v>
      </c>
      <c r="E49" s="15"/>
      <c r="F49" s="16"/>
      <c r="G49" s="16"/>
      <c r="H49" s="17"/>
      <c r="I49" s="11"/>
      <c r="J49" s="11"/>
      <c r="K49" s="11"/>
    </row>
    <row r="50" ht="22.5" customHeight="1" spans="1:11">
      <c r="A50" s="13"/>
      <c r="B50" s="73"/>
      <c r="C50" s="13" t="s">
        <v>687</v>
      </c>
      <c r="D50" s="14">
        <f>IF(D49=0,0,D48/D49)*100</f>
        <v>0</v>
      </c>
      <c r="E50" s="15" t="s">
        <v>653</v>
      </c>
      <c r="F50" s="18">
        <v>65</v>
      </c>
      <c r="G50" s="18">
        <v>80</v>
      </c>
      <c r="H50" s="19" t="s">
        <v>654</v>
      </c>
      <c r="I50" s="25"/>
      <c r="J50" s="25"/>
      <c r="K50" s="25"/>
    </row>
    <row r="51" ht="22.5" customHeight="1" spans="1:11">
      <c r="A51" s="13" t="s">
        <v>691</v>
      </c>
      <c r="B51" s="71" t="s">
        <v>736</v>
      </c>
      <c r="C51" s="13" t="s">
        <v>686</v>
      </c>
      <c r="D51" s="14">
        <v>0</v>
      </c>
      <c r="E51" s="15"/>
      <c r="F51" s="16"/>
      <c r="G51" s="16"/>
      <c r="H51" s="17"/>
      <c r="I51" s="11"/>
      <c r="J51" s="11"/>
      <c r="K51" s="11"/>
    </row>
    <row r="52" ht="22.5" customHeight="1" spans="1:11">
      <c r="A52" s="13"/>
      <c r="B52" s="72"/>
      <c r="C52" s="13" t="s">
        <v>661</v>
      </c>
      <c r="D52" s="14">
        <v>0</v>
      </c>
      <c r="E52" s="15"/>
      <c r="F52" s="16"/>
      <c r="G52" s="16"/>
      <c r="H52" s="17"/>
      <c r="I52" s="11"/>
      <c r="J52" s="11"/>
      <c r="K52" s="11"/>
    </row>
    <row r="53" ht="22.5" customHeight="1" spans="1:11">
      <c r="A53" s="13"/>
      <c r="B53" s="73"/>
      <c r="C53" s="13" t="s">
        <v>687</v>
      </c>
      <c r="D53" s="14">
        <f>IF(D52=0,0,D51/D52)*100</f>
        <v>0</v>
      </c>
      <c r="E53" s="15" t="s">
        <v>653</v>
      </c>
      <c r="F53" s="18">
        <v>90</v>
      </c>
      <c r="G53" s="18">
        <v>105</v>
      </c>
      <c r="H53" s="19" t="s">
        <v>654</v>
      </c>
      <c r="I53" s="25"/>
      <c r="J53" s="25"/>
      <c r="K53" s="25"/>
    </row>
    <row r="54" ht="22.5" customHeight="1" spans="1:11">
      <c r="A54" s="13" t="s">
        <v>698</v>
      </c>
      <c r="B54" s="71" t="s">
        <v>736</v>
      </c>
      <c r="C54" s="13" t="s">
        <v>686</v>
      </c>
      <c r="D54" s="14">
        <v>0</v>
      </c>
      <c r="E54" s="15"/>
      <c r="F54" s="16"/>
      <c r="G54" s="16"/>
      <c r="H54" s="17"/>
      <c r="I54" s="11"/>
      <c r="J54" s="11"/>
      <c r="K54" s="11"/>
    </row>
    <row r="55" ht="22.5" customHeight="1" spans="1:11">
      <c r="A55" s="13"/>
      <c r="B55" s="72"/>
      <c r="C55" s="13" t="s">
        <v>661</v>
      </c>
      <c r="D55" s="14">
        <v>0</v>
      </c>
      <c r="E55" s="15"/>
      <c r="F55" s="16"/>
      <c r="G55" s="16"/>
      <c r="H55" s="17"/>
      <c r="I55" s="11"/>
      <c r="J55" s="11"/>
      <c r="K55" s="11"/>
    </row>
    <row r="56" ht="22.5" customHeight="1" spans="1:11">
      <c r="A56" s="13"/>
      <c r="B56" s="73"/>
      <c r="C56" s="13" t="s">
        <v>687</v>
      </c>
      <c r="D56" s="14">
        <f>IF(D55=0,0,D54/D55)*100</f>
        <v>0</v>
      </c>
      <c r="E56" s="15" t="s">
        <v>653</v>
      </c>
      <c r="F56" s="18">
        <v>90</v>
      </c>
      <c r="G56" s="18">
        <v>105</v>
      </c>
      <c r="H56" s="19" t="s">
        <v>654</v>
      </c>
      <c r="I56" s="25"/>
      <c r="J56" s="25"/>
      <c r="K56" s="25"/>
    </row>
    <row r="57" ht="22.5" customHeight="1" spans="1:11">
      <c r="A57" s="13" t="s">
        <v>700</v>
      </c>
      <c r="B57" s="71" t="s">
        <v>736</v>
      </c>
      <c r="C57" s="13" t="s">
        <v>686</v>
      </c>
      <c r="D57" s="14">
        <v>0</v>
      </c>
      <c r="E57" s="15"/>
      <c r="F57" s="16"/>
      <c r="G57" s="16"/>
      <c r="H57" s="17"/>
      <c r="I57" s="11"/>
      <c r="J57" s="11"/>
      <c r="K57" s="11"/>
    </row>
    <row r="58" ht="22.5" customHeight="1" spans="1:11">
      <c r="A58" s="13"/>
      <c r="B58" s="72"/>
      <c r="C58" s="13" t="s">
        <v>661</v>
      </c>
      <c r="D58" s="14">
        <v>0</v>
      </c>
      <c r="E58" s="15"/>
      <c r="F58" s="16"/>
      <c r="G58" s="16"/>
      <c r="H58" s="17"/>
      <c r="I58" s="11"/>
      <c r="J58" s="11"/>
      <c r="K58" s="11"/>
    </row>
    <row r="59" ht="22.5" customHeight="1" spans="1:11">
      <c r="A59" s="13"/>
      <c r="B59" s="73"/>
      <c r="C59" s="13" t="s">
        <v>687</v>
      </c>
      <c r="D59" s="14">
        <f>IF(D58=0,0,D57/D58)*100</f>
        <v>0</v>
      </c>
      <c r="E59" s="15" t="s">
        <v>653</v>
      </c>
      <c r="F59" s="18">
        <v>65</v>
      </c>
      <c r="G59" s="18">
        <v>80</v>
      </c>
      <c r="H59" s="19" t="s">
        <v>654</v>
      </c>
      <c r="I59" s="25"/>
      <c r="J59" s="25"/>
      <c r="K59" s="25"/>
    </row>
    <row r="60" ht="22.5" customHeight="1" spans="1:11">
      <c r="A60" s="77" t="s">
        <v>1160</v>
      </c>
      <c r="B60" s="71" t="s">
        <v>736</v>
      </c>
      <c r="C60" s="13" t="s">
        <v>686</v>
      </c>
      <c r="D60" s="14">
        <v>0</v>
      </c>
      <c r="E60" s="15"/>
      <c r="F60" s="16"/>
      <c r="G60" s="16"/>
      <c r="H60" s="17"/>
      <c r="I60" s="11"/>
      <c r="J60" s="11"/>
      <c r="K60" s="11"/>
    </row>
    <row r="61" ht="22.5" customHeight="1" spans="1:11">
      <c r="A61" s="78"/>
      <c r="B61" s="72"/>
      <c r="C61" s="13" t="s">
        <v>661</v>
      </c>
      <c r="D61" s="14">
        <v>0</v>
      </c>
      <c r="E61" s="15"/>
      <c r="F61" s="16"/>
      <c r="G61" s="16"/>
      <c r="H61" s="17"/>
      <c r="I61" s="11"/>
      <c r="J61" s="11"/>
      <c r="K61" s="11"/>
    </row>
    <row r="62" ht="22.5" customHeight="1" spans="1:11">
      <c r="A62" s="79"/>
      <c r="B62" s="73"/>
      <c r="C62" s="13" t="s">
        <v>687</v>
      </c>
      <c r="D62" s="14">
        <f>IF(D61=0,0,D60/D61)*100</f>
        <v>0</v>
      </c>
      <c r="E62" s="15" t="s">
        <v>653</v>
      </c>
      <c r="F62" s="18">
        <v>70</v>
      </c>
      <c r="G62" s="18">
        <v>95</v>
      </c>
      <c r="H62" s="19" t="s">
        <v>654</v>
      </c>
      <c r="I62" s="25"/>
      <c r="J62" s="25"/>
      <c r="K62" s="25"/>
    </row>
    <row r="63" ht="22.5" customHeight="1" spans="1:11">
      <c r="A63" s="9" t="s">
        <v>702</v>
      </c>
      <c r="B63" s="9"/>
      <c r="C63" s="9"/>
      <c r="D63" s="9"/>
      <c r="E63" s="9"/>
      <c r="F63" s="9"/>
      <c r="G63" s="9"/>
      <c r="H63" s="80"/>
      <c r="I63" s="9"/>
      <c r="J63" s="9"/>
      <c r="K63" s="9"/>
    </row>
    <row r="64" ht="22.5" customHeight="1" spans="1:11">
      <c r="A64" s="132" t="s">
        <v>1161</v>
      </c>
      <c r="B64" s="26" t="s">
        <v>1162</v>
      </c>
      <c r="C64" s="13" t="s">
        <v>705</v>
      </c>
      <c r="D64" s="14">
        <v>0</v>
      </c>
      <c r="E64" s="15"/>
      <c r="F64" s="16"/>
      <c r="G64" s="16"/>
      <c r="H64" s="17"/>
      <c r="I64" s="11"/>
      <c r="J64" s="11"/>
      <c r="K64" s="11"/>
    </row>
    <row r="65" ht="22.5" customHeight="1" spans="1:11">
      <c r="A65" s="133"/>
      <c r="B65" s="27"/>
      <c r="C65" s="13" t="s">
        <v>661</v>
      </c>
      <c r="D65" s="14">
        <v>0</v>
      </c>
      <c r="E65" s="15"/>
      <c r="F65" s="16"/>
      <c r="G65" s="16"/>
      <c r="H65" s="17"/>
      <c r="I65" s="11"/>
      <c r="J65" s="11"/>
      <c r="K65" s="11"/>
    </row>
    <row r="66" ht="22.5" customHeight="1" spans="1:11">
      <c r="A66" s="133"/>
      <c r="B66" s="27"/>
      <c r="C66" s="13" t="s">
        <v>706</v>
      </c>
      <c r="D66" s="14">
        <f>IF(D64=0,0,(D65+D95)/D64-1)*100</f>
        <v>0</v>
      </c>
      <c r="E66" s="15" t="s">
        <v>653</v>
      </c>
      <c r="F66" s="18">
        <v>5</v>
      </c>
      <c r="G66" s="18">
        <v>20</v>
      </c>
      <c r="H66" s="19" t="s">
        <v>654</v>
      </c>
      <c r="I66" s="25"/>
      <c r="J66" s="25"/>
      <c r="K66" s="25"/>
    </row>
    <row r="67" ht="22.5" customHeight="1" spans="1:11">
      <c r="A67" s="134"/>
      <c r="B67" s="28"/>
      <c r="C67" s="13" t="s">
        <v>707</v>
      </c>
      <c r="D67" s="14">
        <f>IF(D64+D68=0,0,(D65+D69+D95)/(D64+D68)-1)*100</f>
        <v>0</v>
      </c>
      <c r="E67" s="15" t="s">
        <v>653</v>
      </c>
      <c r="F67" s="18">
        <v>5</v>
      </c>
      <c r="G67" s="18">
        <v>20</v>
      </c>
      <c r="H67" s="19" t="s">
        <v>654</v>
      </c>
      <c r="I67" s="25"/>
      <c r="J67" s="25"/>
      <c r="K67" s="25"/>
    </row>
    <row r="68" ht="22.5" customHeight="1" spans="1:11">
      <c r="A68" s="132" t="s">
        <v>708</v>
      </c>
      <c r="B68" s="26" t="s">
        <v>709</v>
      </c>
      <c r="C68" s="13" t="s">
        <v>705</v>
      </c>
      <c r="D68" s="14">
        <v>0</v>
      </c>
      <c r="E68" s="15"/>
      <c r="F68" s="16"/>
      <c r="G68" s="16"/>
      <c r="H68" s="29"/>
      <c r="I68" s="11"/>
      <c r="J68" s="11"/>
      <c r="K68" s="11"/>
    </row>
    <row r="69" ht="22.5" customHeight="1" spans="1:11">
      <c r="A69" s="134"/>
      <c r="B69" s="28"/>
      <c r="C69" s="13" t="s">
        <v>661</v>
      </c>
      <c r="D69" s="96">
        <v>0</v>
      </c>
      <c r="E69" s="15" t="s">
        <v>653</v>
      </c>
      <c r="F69" s="85">
        <v>0</v>
      </c>
      <c r="G69" s="85">
        <v>0</v>
      </c>
      <c r="H69" s="19" t="s">
        <v>654</v>
      </c>
      <c r="I69" s="25"/>
      <c r="J69" s="25"/>
      <c r="K69" s="25"/>
    </row>
    <row r="70" ht="22.5" customHeight="1" spans="1:11">
      <c r="A70" s="13" t="s">
        <v>710</v>
      </c>
      <c r="B70" s="71" t="s">
        <v>736</v>
      </c>
      <c r="C70" s="13" t="s">
        <v>705</v>
      </c>
      <c r="D70" s="14">
        <v>0</v>
      </c>
      <c r="E70" s="15"/>
      <c r="F70" s="16"/>
      <c r="G70" s="16"/>
      <c r="H70" s="17"/>
      <c r="I70" s="11"/>
      <c r="J70" s="11"/>
      <c r="K70" s="11"/>
    </row>
    <row r="71" ht="22.5" customHeight="1" spans="1:11">
      <c r="A71" s="13"/>
      <c r="B71" s="72"/>
      <c r="C71" s="13" t="s">
        <v>661</v>
      </c>
      <c r="D71" s="14">
        <v>0</v>
      </c>
      <c r="E71" s="15"/>
      <c r="F71" s="16"/>
      <c r="G71" s="16"/>
      <c r="H71" s="17"/>
      <c r="I71" s="11"/>
      <c r="J71" s="11"/>
      <c r="K71" s="11"/>
    </row>
    <row r="72" ht="22.5" customHeight="1" spans="1:11">
      <c r="A72" s="13"/>
      <c r="B72" s="73"/>
      <c r="C72" s="13" t="s">
        <v>706</v>
      </c>
      <c r="D72" s="14">
        <f>IF(D70=0,0,D71/D70-1)*100</f>
        <v>0</v>
      </c>
      <c r="E72" s="15"/>
      <c r="F72" s="16"/>
      <c r="G72" s="16"/>
      <c r="H72" s="29"/>
      <c r="I72" s="11"/>
      <c r="J72" s="11"/>
      <c r="K72" s="11"/>
    </row>
    <row r="73" ht="22.5" customHeight="1" spans="1:11">
      <c r="A73" s="13" t="s">
        <v>1163</v>
      </c>
      <c r="B73" s="26" t="s">
        <v>1152</v>
      </c>
      <c r="C73" s="13" t="s">
        <v>705</v>
      </c>
      <c r="D73" s="14">
        <v>0</v>
      </c>
      <c r="E73" s="15"/>
      <c r="F73" s="16"/>
      <c r="G73" s="16"/>
      <c r="H73" s="17"/>
      <c r="I73" s="11"/>
      <c r="J73" s="11"/>
      <c r="K73" s="11"/>
    </row>
    <row r="74" ht="22.5" customHeight="1" spans="1:11">
      <c r="A74" s="13"/>
      <c r="B74" s="27"/>
      <c r="C74" s="13" t="s">
        <v>661</v>
      </c>
      <c r="D74" s="14">
        <v>0</v>
      </c>
      <c r="E74" s="15"/>
      <c r="F74" s="16"/>
      <c r="G74" s="16"/>
      <c r="H74" s="17"/>
      <c r="I74" s="11"/>
      <c r="J74" s="11"/>
      <c r="K74" s="11"/>
    </row>
    <row r="75" ht="22.5" customHeight="1" spans="1:11">
      <c r="A75" s="13"/>
      <c r="B75" s="28"/>
      <c r="C75" s="13" t="s">
        <v>706</v>
      </c>
      <c r="D75" s="14">
        <f>IF(D73=0,0,D74/D73-1)*100</f>
        <v>0</v>
      </c>
      <c r="E75" s="15" t="s">
        <v>653</v>
      </c>
      <c r="F75" s="18">
        <v>0</v>
      </c>
      <c r="G75" s="18">
        <v>20</v>
      </c>
      <c r="H75" s="19" t="s">
        <v>654</v>
      </c>
      <c r="I75" s="25"/>
      <c r="J75" s="25"/>
      <c r="K75" s="25"/>
    </row>
    <row r="76" ht="22.5" customHeight="1" spans="1:11">
      <c r="A76" s="13" t="s">
        <v>1164</v>
      </c>
      <c r="B76" s="71" t="s">
        <v>736</v>
      </c>
      <c r="C76" s="13" t="s">
        <v>705</v>
      </c>
      <c r="D76" s="14">
        <v>0</v>
      </c>
      <c r="E76" s="15"/>
      <c r="F76" s="16"/>
      <c r="G76" s="16"/>
      <c r="H76" s="17"/>
      <c r="I76" s="11"/>
      <c r="J76" s="11"/>
      <c r="K76" s="11"/>
    </row>
    <row r="77" ht="22.5" customHeight="1" spans="1:11">
      <c r="A77" s="13"/>
      <c r="B77" s="72"/>
      <c r="C77" s="13" t="s">
        <v>661</v>
      </c>
      <c r="D77" s="14">
        <v>0</v>
      </c>
      <c r="E77" s="15"/>
      <c r="F77" s="16"/>
      <c r="G77" s="16"/>
      <c r="H77" s="17"/>
      <c r="I77" s="11"/>
      <c r="J77" s="11"/>
      <c r="K77" s="11"/>
    </row>
    <row r="78" ht="22.5" customHeight="1" spans="1:11">
      <c r="A78" s="13"/>
      <c r="B78" s="73"/>
      <c r="C78" s="13" t="s">
        <v>706</v>
      </c>
      <c r="D78" s="14">
        <f>IF(D76=0,0,D77/D76-1)*100</f>
        <v>0</v>
      </c>
      <c r="E78" s="15" t="s">
        <v>653</v>
      </c>
      <c r="F78" s="18">
        <v>0</v>
      </c>
      <c r="G78" s="18">
        <v>20</v>
      </c>
      <c r="H78" s="19" t="s">
        <v>654</v>
      </c>
      <c r="I78" s="25"/>
      <c r="J78" s="25"/>
      <c r="K78" s="25"/>
    </row>
    <row r="79" ht="22.5" customHeight="1" spans="1:11">
      <c r="A79" s="13" t="s">
        <v>1165</v>
      </c>
      <c r="B79" s="71" t="s">
        <v>736</v>
      </c>
      <c r="C79" s="13" t="s">
        <v>705</v>
      </c>
      <c r="D79" s="14">
        <v>0</v>
      </c>
      <c r="E79" s="15"/>
      <c r="F79" s="16"/>
      <c r="G79" s="16"/>
      <c r="H79" s="17"/>
      <c r="I79" s="11"/>
      <c r="J79" s="11"/>
      <c r="K79" s="11"/>
    </row>
    <row r="80" ht="22.5" customHeight="1" spans="1:11">
      <c r="A80" s="13"/>
      <c r="B80" s="72"/>
      <c r="C80" s="13" t="s">
        <v>661</v>
      </c>
      <c r="D80" s="14">
        <v>0</v>
      </c>
      <c r="E80" s="15"/>
      <c r="F80" s="16"/>
      <c r="G80" s="16"/>
      <c r="H80" s="17"/>
      <c r="I80" s="11"/>
      <c r="J80" s="11"/>
      <c r="K80" s="11"/>
    </row>
    <row r="81" ht="22.5" customHeight="1" spans="1:11">
      <c r="A81" s="13"/>
      <c r="B81" s="73"/>
      <c r="C81" s="13" t="s">
        <v>706</v>
      </c>
      <c r="D81" s="14">
        <f>IF(D79=0,0,D80/D79-1)*100</f>
        <v>0</v>
      </c>
      <c r="E81" s="15" t="s">
        <v>653</v>
      </c>
      <c r="F81" s="18">
        <v>0</v>
      </c>
      <c r="G81" s="18">
        <v>20</v>
      </c>
      <c r="H81" s="19" t="s">
        <v>654</v>
      </c>
      <c r="I81" s="25"/>
      <c r="J81" s="25"/>
      <c r="K81" s="25"/>
    </row>
    <row r="82" ht="22.5" customHeight="1" spans="1:11">
      <c r="A82" s="13" t="s">
        <v>959</v>
      </c>
      <c r="B82" s="71" t="s">
        <v>736</v>
      </c>
      <c r="C82" s="13" t="s">
        <v>705</v>
      </c>
      <c r="D82" s="14">
        <v>0</v>
      </c>
      <c r="E82" s="15"/>
      <c r="F82" s="16"/>
      <c r="G82" s="16"/>
      <c r="H82" s="17"/>
      <c r="I82" s="11"/>
      <c r="J82" s="11"/>
      <c r="K82" s="11"/>
    </row>
    <row r="83" ht="22.5" customHeight="1" spans="1:11">
      <c r="A83" s="13"/>
      <c r="B83" s="72"/>
      <c r="C83" s="13" t="s">
        <v>661</v>
      </c>
      <c r="D83" s="14">
        <v>0</v>
      </c>
      <c r="E83" s="15"/>
      <c r="F83" s="16"/>
      <c r="G83" s="16"/>
      <c r="H83" s="17"/>
      <c r="I83" s="11"/>
      <c r="J83" s="11"/>
      <c r="K83" s="11"/>
    </row>
    <row r="84" ht="22.5" customHeight="1" spans="1:11">
      <c r="A84" s="13"/>
      <c r="B84" s="73"/>
      <c r="C84" s="13" t="s">
        <v>706</v>
      </c>
      <c r="D84" s="14">
        <f>IF(D82=0,0,D83/D82-1)*100</f>
        <v>0</v>
      </c>
      <c r="E84" s="15" t="s">
        <v>653</v>
      </c>
      <c r="F84" s="18">
        <v>0</v>
      </c>
      <c r="G84" s="18">
        <v>20</v>
      </c>
      <c r="H84" s="19" t="s">
        <v>654</v>
      </c>
      <c r="I84" s="25"/>
      <c r="J84" s="25"/>
      <c r="K84" s="25"/>
    </row>
    <row r="85" ht="22.5" customHeight="1" spans="1:11">
      <c r="A85" s="13" t="s">
        <v>962</v>
      </c>
      <c r="B85" s="71" t="s">
        <v>736</v>
      </c>
      <c r="C85" s="13" t="s">
        <v>705</v>
      </c>
      <c r="D85" s="14">
        <v>0</v>
      </c>
      <c r="E85" s="15"/>
      <c r="F85" s="16"/>
      <c r="G85" s="16"/>
      <c r="H85" s="17"/>
      <c r="I85" s="11"/>
      <c r="J85" s="11"/>
      <c r="K85" s="11"/>
    </row>
    <row r="86" ht="22.5" customHeight="1" spans="1:11">
      <c r="A86" s="13"/>
      <c r="B86" s="72"/>
      <c r="C86" s="13" t="s">
        <v>661</v>
      </c>
      <c r="D86" s="14">
        <v>0</v>
      </c>
      <c r="E86" s="15"/>
      <c r="F86" s="16"/>
      <c r="G86" s="16"/>
      <c r="H86" s="17"/>
      <c r="I86" s="11"/>
      <c r="J86" s="11"/>
      <c r="K86" s="11"/>
    </row>
    <row r="87" ht="22.5" customHeight="1" spans="1:11">
      <c r="A87" s="13"/>
      <c r="B87" s="73"/>
      <c r="C87" s="13" t="s">
        <v>706</v>
      </c>
      <c r="D87" s="14">
        <f>IF(D85=0,0,D86/D85-1)*100</f>
        <v>0</v>
      </c>
      <c r="E87" s="15" t="s">
        <v>653</v>
      </c>
      <c r="F87" s="18">
        <v>0</v>
      </c>
      <c r="G87" s="18">
        <v>10</v>
      </c>
      <c r="H87" s="19" t="s">
        <v>654</v>
      </c>
      <c r="I87" s="25"/>
      <c r="J87" s="25"/>
      <c r="K87" s="25"/>
    </row>
    <row r="88" ht="22.5" customHeight="1" spans="1:11">
      <c r="A88" s="13" t="s">
        <v>1026</v>
      </c>
      <c r="B88" s="71" t="s">
        <v>736</v>
      </c>
      <c r="C88" s="13" t="s">
        <v>705</v>
      </c>
      <c r="D88" s="14">
        <v>0</v>
      </c>
      <c r="E88" s="15"/>
      <c r="F88" s="16"/>
      <c r="G88" s="16"/>
      <c r="H88" s="17"/>
      <c r="I88" s="11"/>
      <c r="J88" s="11"/>
      <c r="K88" s="11"/>
    </row>
    <row r="89" ht="22.5" customHeight="1" spans="1:11">
      <c r="A89" s="13"/>
      <c r="B89" s="72"/>
      <c r="C89" s="13" t="s">
        <v>661</v>
      </c>
      <c r="D89" s="14">
        <v>0</v>
      </c>
      <c r="E89" s="15"/>
      <c r="F89" s="16"/>
      <c r="G89" s="16"/>
      <c r="H89" s="17"/>
      <c r="I89" s="11"/>
      <c r="J89" s="11"/>
      <c r="K89" s="11"/>
    </row>
    <row r="90" ht="22.5" customHeight="1" spans="1:11">
      <c r="A90" s="13"/>
      <c r="B90" s="73"/>
      <c r="C90" s="13" t="s">
        <v>706</v>
      </c>
      <c r="D90" s="14">
        <f>IF(D88=0,0,D89/D88-1)*100</f>
        <v>0</v>
      </c>
      <c r="E90" s="15" t="s">
        <v>653</v>
      </c>
      <c r="F90" s="18">
        <v>5</v>
      </c>
      <c r="G90" s="18">
        <v>10</v>
      </c>
      <c r="H90" s="19" t="s">
        <v>654</v>
      </c>
      <c r="I90" s="25"/>
      <c r="J90" s="25"/>
      <c r="K90" s="25"/>
    </row>
    <row r="91" ht="22.5" customHeight="1" spans="1:11">
      <c r="A91" s="77" t="s">
        <v>1166</v>
      </c>
      <c r="B91" s="71" t="s">
        <v>736</v>
      </c>
      <c r="C91" s="13" t="s">
        <v>705</v>
      </c>
      <c r="D91" s="14">
        <v>0</v>
      </c>
      <c r="E91" s="15"/>
      <c r="F91" s="16"/>
      <c r="G91" s="16"/>
      <c r="H91" s="17"/>
      <c r="I91" s="11"/>
      <c r="J91" s="11"/>
      <c r="K91" s="11"/>
    </row>
    <row r="92" ht="22.5" customHeight="1" spans="1:11">
      <c r="A92" s="78"/>
      <c r="B92" s="72"/>
      <c r="C92" s="13" t="s">
        <v>661</v>
      </c>
      <c r="D92" s="14">
        <v>0</v>
      </c>
      <c r="E92" s="15"/>
      <c r="F92" s="16"/>
      <c r="G92" s="16"/>
      <c r="H92" s="17"/>
      <c r="I92" s="11"/>
      <c r="J92" s="11"/>
      <c r="K92" s="11"/>
    </row>
    <row r="93" ht="22.5" customHeight="1" spans="1:11">
      <c r="A93" s="79"/>
      <c r="B93" s="73"/>
      <c r="C93" s="13" t="s">
        <v>706</v>
      </c>
      <c r="D93" s="14">
        <f>IF(D91=0,0,D92/D91-1)*100</f>
        <v>0</v>
      </c>
      <c r="E93" s="15" t="s">
        <v>653</v>
      </c>
      <c r="F93" s="18">
        <v>-20</v>
      </c>
      <c r="G93" s="18">
        <v>20</v>
      </c>
      <c r="H93" s="19" t="s">
        <v>654</v>
      </c>
      <c r="I93" s="25"/>
      <c r="J93" s="25"/>
      <c r="K93" s="25"/>
    </row>
    <row r="94" ht="22.5" customHeight="1" spans="1:11">
      <c r="A94" s="62" t="s">
        <v>724</v>
      </c>
      <c r="B94" s="62"/>
      <c r="C94" s="9"/>
      <c r="D94" s="62"/>
      <c r="E94" s="9"/>
      <c r="F94" s="9"/>
      <c r="G94" s="9"/>
      <c r="H94" s="80"/>
      <c r="I94" s="62"/>
      <c r="J94" s="62"/>
      <c r="K94" s="62"/>
    </row>
    <row r="95" ht="22.5" customHeight="1" spans="1:11">
      <c r="A95" s="43" t="s">
        <v>725</v>
      </c>
      <c r="B95" s="135" t="s">
        <v>1029</v>
      </c>
      <c r="C95" s="130" t="s">
        <v>661</v>
      </c>
      <c r="D95" s="136">
        <v>0</v>
      </c>
      <c r="E95" s="33" t="s">
        <v>653</v>
      </c>
      <c r="F95" s="98">
        <v>0</v>
      </c>
      <c r="G95" s="137">
        <v>0</v>
      </c>
      <c r="H95" s="124" t="s">
        <v>654</v>
      </c>
      <c r="I95" s="82"/>
      <c r="J95" s="82"/>
      <c r="K95" s="82"/>
    </row>
    <row r="96" ht="22.5" customHeight="1" spans="1:11">
      <c r="A96" s="92"/>
      <c r="B96" s="92"/>
      <c r="C96" s="92"/>
      <c r="D96" s="93"/>
      <c r="E96" s="92"/>
      <c r="F96" s="92"/>
      <c r="G96" s="94"/>
      <c r="H96" s="95"/>
      <c r="I96" s="94"/>
      <c r="J96" s="94"/>
      <c r="K96" s="94"/>
    </row>
  </sheetData>
  <mergeCells count="74">
    <mergeCell ref="A1:K1"/>
    <mergeCell ref="A2:K2"/>
    <mergeCell ref="F4:G4"/>
    <mergeCell ref="A6:I6"/>
    <mergeCell ref="A13:I13"/>
    <mergeCell ref="A35:I35"/>
    <mergeCell ref="A63:I63"/>
    <mergeCell ref="A94:K94"/>
    <mergeCell ref="A96:I96"/>
    <mergeCell ref="A4:A5"/>
    <mergeCell ref="A7:A9"/>
    <mergeCell ref="A10:A12"/>
    <mergeCell ref="A14:A16"/>
    <mergeCell ref="A17:A19"/>
    <mergeCell ref="A20:A22"/>
    <mergeCell ref="A23:A25"/>
    <mergeCell ref="A26:A28"/>
    <mergeCell ref="A29:A31"/>
    <mergeCell ref="A32:A34"/>
    <mergeCell ref="A36:A38"/>
    <mergeCell ref="A39:A41"/>
    <mergeCell ref="A42:A44"/>
    <mergeCell ref="A45:A47"/>
    <mergeCell ref="A48:A50"/>
    <mergeCell ref="A51:A53"/>
    <mergeCell ref="A54:A56"/>
    <mergeCell ref="A57:A59"/>
    <mergeCell ref="A60:A62"/>
    <mergeCell ref="A64:A67"/>
    <mergeCell ref="A68:A69"/>
    <mergeCell ref="A70:A72"/>
    <mergeCell ref="A73:A75"/>
    <mergeCell ref="A76:A78"/>
    <mergeCell ref="A79:A81"/>
    <mergeCell ref="A82:A84"/>
    <mergeCell ref="A85:A87"/>
    <mergeCell ref="A88:A90"/>
    <mergeCell ref="A91:A93"/>
    <mergeCell ref="B4:B5"/>
    <mergeCell ref="B7:B9"/>
    <mergeCell ref="B10:B12"/>
    <mergeCell ref="B14:B16"/>
    <mergeCell ref="B17:B19"/>
    <mergeCell ref="B20:B22"/>
    <mergeCell ref="B23:B25"/>
    <mergeCell ref="B26:B28"/>
    <mergeCell ref="B29:B31"/>
    <mergeCell ref="B32:B34"/>
    <mergeCell ref="B36:B38"/>
    <mergeCell ref="B39:B41"/>
    <mergeCell ref="B42:B44"/>
    <mergeCell ref="B45:B47"/>
    <mergeCell ref="B48:B50"/>
    <mergeCell ref="B51:B53"/>
    <mergeCell ref="B54:B56"/>
    <mergeCell ref="B57:B59"/>
    <mergeCell ref="B60:B62"/>
    <mergeCell ref="B64:B67"/>
    <mergeCell ref="B68:B69"/>
    <mergeCell ref="B70:B72"/>
    <mergeCell ref="B73:B75"/>
    <mergeCell ref="B76:B78"/>
    <mergeCell ref="B79:B81"/>
    <mergeCell ref="B82:B84"/>
    <mergeCell ref="B85:B87"/>
    <mergeCell ref="B88:B90"/>
    <mergeCell ref="B91:B93"/>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0"/>
  <sheetViews>
    <sheetView zoomScalePageLayoutView="60" workbookViewId="0">
      <pane topLeftCell="F135" activePane="bottomRight" state="frozen"/>
      <selection activeCell="A1" sqref="A1:K1"/>
    </sheetView>
  </sheetViews>
  <sheetFormatPr defaultColWidth="8" defaultRowHeight="13.5"/>
  <cols>
    <col min="1" max="1" width="24.6666666666667" style="1"/>
    <col min="2" max="2" width="23.95" style="1"/>
    <col min="3" max="3" width="26.5333333333333" style="1"/>
    <col min="4" max="4" width="28.5333333333333" style="1"/>
    <col min="5" max="5" width="5.73333333333333" style="1"/>
    <col min="6" max="6" width="10.325" style="1"/>
    <col min="7" max="7" width="12.7583333333333" style="1"/>
    <col min="8" max="8" width="7.025" style="1"/>
    <col min="9" max="11" width="30.4" style="1"/>
  </cols>
  <sheetData>
    <row r="1" ht="34.5" customHeight="1" spans="1:11">
      <c r="A1" s="2" t="s">
        <v>1167</v>
      </c>
      <c r="B1" s="2"/>
      <c r="C1" s="2"/>
      <c r="D1" s="2"/>
      <c r="E1" s="2"/>
      <c r="F1" s="2"/>
      <c r="G1" s="2"/>
      <c r="H1" s="3"/>
      <c r="I1" s="2"/>
      <c r="J1" s="2"/>
      <c r="K1" s="2"/>
    </row>
    <row r="2" ht="16.5" customHeight="1" spans="1:11">
      <c r="A2" s="3"/>
      <c r="B2" s="3"/>
      <c r="C2" s="3"/>
      <c r="D2" s="3"/>
      <c r="E2" s="3"/>
      <c r="F2" s="3"/>
      <c r="G2" s="3"/>
      <c r="H2" s="3"/>
      <c r="I2" s="23"/>
      <c r="J2" s="23"/>
      <c r="K2" s="23" t="s">
        <v>1168</v>
      </c>
    </row>
    <row r="3" ht="16.5" customHeight="1" spans="1:11">
      <c r="A3" s="4" t="s">
        <v>49</v>
      </c>
      <c r="B3" s="5"/>
      <c r="C3" s="5"/>
      <c r="D3" s="5"/>
      <c r="E3" s="5"/>
      <c r="F3" s="5"/>
      <c r="G3" s="5"/>
      <c r="H3" s="5"/>
      <c r="I3" s="24"/>
      <c r="J3" s="24"/>
      <c r="K3" s="24" t="s">
        <v>729</v>
      </c>
    </row>
    <row r="4" ht="24" customHeight="1" spans="1:11">
      <c r="A4" s="6" t="s">
        <v>354</v>
      </c>
      <c r="B4" s="6" t="s">
        <v>636</v>
      </c>
      <c r="C4" s="6" t="s">
        <v>637</v>
      </c>
      <c r="D4" s="6" t="s">
        <v>638</v>
      </c>
      <c r="E4" s="7" t="s">
        <v>639</v>
      </c>
      <c r="F4" s="6" t="s">
        <v>640</v>
      </c>
      <c r="G4" s="6"/>
      <c r="H4" s="7" t="s">
        <v>641</v>
      </c>
      <c r="I4" s="6" t="s">
        <v>642</v>
      </c>
      <c r="J4" s="6" t="s">
        <v>643</v>
      </c>
      <c r="K4" s="6" t="s">
        <v>644</v>
      </c>
    </row>
    <row r="5" ht="24" customHeight="1" spans="1:11">
      <c r="A5" s="6"/>
      <c r="B5" s="6"/>
      <c r="C5" s="6"/>
      <c r="D5" s="6"/>
      <c r="E5" s="6"/>
      <c r="F5" s="6" t="s">
        <v>645</v>
      </c>
      <c r="G5" s="6" t="s">
        <v>646</v>
      </c>
      <c r="H5" s="6"/>
      <c r="I5" s="6"/>
      <c r="J5" s="6"/>
      <c r="K5" s="6"/>
    </row>
    <row r="6" ht="24" customHeight="1" spans="1:11">
      <c r="A6" s="8" t="s">
        <v>890</v>
      </c>
      <c r="B6" s="8"/>
      <c r="C6" s="9"/>
      <c r="D6" s="9"/>
      <c r="E6" s="9"/>
      <c r="F6" s="9"/>
      <c r="G6" s="9"/>
      <c r="H6" s="10"/>
      <c r="I6" s="9"/>
      <c r="J6" s="9"/>
      <c r="K6" s="9"/>
    </row>
    <row r="7" ht="24" customHeight="1" spans="1:11">
      <c r="A7" s="11" t="s">
        <v>1032</v>
      </c>
      <c r="B7" s="12" t="s">
        <v>732</v>
      </c>
      <c r="C7" s="13" t="s">
        <v>661</v>
      </c>
      <c r="D7" s="14">
        <v>0</v>
      </c>
      <c r="E7" s="15"/>
      <c r="F7" s="16"/>
      <c r="G7" s="16"/>
      <c r="H7" s="17"/>
      <c r="I7" s="11"/>
      <c r="J7" s="11"/>
      <c r="K7" s="11"/>
    </row>
    <row r="8" ht="24" customHeight="1" spans="1:11">
      <c r="A8" s="11"/>
      <c r="B8" s="12"/>
      <c r="C8" s="13" t="s">
        <v>80</v>
      </c>
      <c r="D8" s="14">
        <v>0</v>
      </c>
      <c r="E8" s="15"/>
      <c r="F8" s="16"/>
      <c r="G8" s="16"/>
      <c r="H8" s="17"/>
      <c r="I8" s="11"/>
      <c r="J8" s="11"/>
      <c r="K8" s="11"/>
    </row>
    <row r="9" ht="24" customHeight="1" spans="1:11">
      <c r="A9" s="11"/>
      <c r="B9" s="12"/>
      <c r="C9" s="13" t="s">
        <v>733</v>
      </c>
      <c r="D9" s="14">
        <f>D8-D7</f>
        <v>0</v>
      </c>
      <c r="E9" s="15"/>
      <c r="F9" s="16"/>
      <c r="G9" s="16"/>
      <c r="H9" s="17"/>
      <c r="I9" s="11"/>
      <c r="J9" s="11"/>
      <c r="K9" s="11"/>
    </row>
    <row r="10" ht="24" customHeight="1" spans="1:11">
      <c r="A10" s="11"/>
      <c r="B10" s="12"/>
      <c r="C10" s="13" t="s">
        <v>734</v>
      </c>
      <c r="D10" s="14">
        <f>IF(D7=0,0,D8/D7-1)*100</f>
        <v>0</v>
      </c>
      <c r="E10" s="15" t="s">
        <v>653</v>
      </c>
      <c r="F10" s="85">
        <v>5</v>
      </c>
      <c r="G10" s="85">
        <v>20</v>
      </c>
      <c r="H10" s="29" t="s">
        <v>654</v>
      </c>
      <c r="I10" s="25"/>
      <c r="J10" s="25"/>
      <c r="K10" s="25"/>
    </row>
    <row r="11" ht="24" customHeight="1" spans="1:11">
      <c r="A11" s="11" t="s">
        <v>1169</v>
      </c>
      <c r="B11" s="12" t="s">
        <v>736</v>
      </c>
      <c r="C11" s="13" t="s">
        <v>661</v>
      </c>
      <c r="D11" s="14">
        <v>0</v>
      </c>
      <c r="E11" s="15"/>
      <c r="F11" s="16"/>
      <c r="G11" s="16"/>
      <c r="H11" s="17"/>
      <c r="I11" s="11"/>
      <c r="J11" s="11"/>
      <c r="K11" s="11"/>
    </row>
    <row r="12" ht="24" customHeight="1" spans="1:11">
      <c r="A12" s="11"/>
      <c r="B12" s="12"/>
      <c r="C12" s="13" t="s">
        <v>80</v>
      </c>
      <c r="D12" s="14">
        <v>0</v>
      </c>
      <c r="E12" s="15"/>
      <c r="F12" s="16"/>
      <c r="G12" s="16"/>
      <c r="H12" s="17"/>
      <c r="I12" s="11"/>
      <c r="J12" s="11"/>
      <c r="K12" s="11"/>
    </row>
    <row r="13" ht="24" customHeight="1" spans="1:11">
      <c r="A13" s="11"/>
      <c r="B13" s="12"/>
      <c r="C13" s="13" t="s">
        <v>733</v>
      </c>
      <c r="D13" s="14">
        <f>D12-D11</f>
        <v>0</v>
      </c>
      <c r="E13" s="15"/>
      <c r="F13" s="16"/>
      <c r="G13" s="16"/>
      <c r="H13" s="17"/>
      <c r="I13" s="11"/>
      <c r="J13" s="11"/>
      <c r="K13" s="11"/>
    </row>
    <row r="14" ht="24" customHeight="1" spans="1:11">
      <c r="A14" s="11"/>
      <c r="B14" s="12"/>
      <c r="C14" s="13" t="s">
        <v>734</v>
      </c>
      <c r="D14" s="14">
        <f>IF(D11=0,0,D12/D11-1)*100</f>
        <v>0</v>
      </c>
      <c r="E14" s="15" t="s">
        <v>653</v>
      </c>
      <c r="F14" s="85">
        <v>5</v>
      </c>
      <c r="G14" s="85">
        <v>20</v>
      </c>
      <c r="H14" s="29" t="s">
        <v>654</v>
      </c>
      <c r="I14" s="25"/>
      <c r="J14" s="25"/>
      <c r="K14" s="25"/>
    </row>
    <row r="15" ht="24" customHeight="1" spans="1:11">
      <c r="A15" s="11" t="s">
        <v>1170</v>
      </c>
      <c r="B15" s="12" t="s">
        <v>736</v>
      </c>
      <c r="C15" s="13" t="s">
        <v>661</v>
      </c>
      <c r="D15" s="14">
        <v>0</v>
      </c>
      <c r="E15" s="15"/>
      <c r="F15" s="16"/>
      <c r="G15" s="16"/>
      <c r="H15" s="17"/>
      <c r="I15" s="11"/>
      <c r="J15" s="11"/>
      <c r="K15" s="11"/>
    </row>
    <row r="16" ht="24" customHeight="1" spans="1:11">
      <c r="A16" s="11"/>
      <c r="B16" s="12"/>
      <c r="C16" s="13" t="s">
        <v>80</v>
      </c>
      <c r="D16" s="14">
        <v>0</v>
      </c>
      <c r="E16" s="15"/>
      <c r="F16" s="16"/>
      <c r="G16" s="16"/>
      <c r="H16" s="17"/>
      <c r="I16" s="11"/>
      <c r="J16" s="11"/>
      <c r="K16" s="11"/>
    </row>
    <row r="17" ht="24" customHeight="1" spans="1:11">
      <c r="A17" s="11"/>
      <c r="B17" s="12"/>
      <c r="C17" s="13" t="s">
        <v>733</v>
      </c>
      <c r="D17" s="14">
        <f>D16-D15</f>
        <v>0</v>
      </c>
      <c r="E17" s="15"/>
      <c r="F17" s="16"/>
      <c r="G17" s="16"/>
      <c r="H17" s="17"/>
      <c r="I17" s="11"/>
      <c r="J17" s="11"/>
      <c r="K17" s="11"/>
    </row>
    <row r="18" ht="24" customHeight="1" spans="1:11">
      <c r="A18" s="11"/>
      <c r="B18" s="12"/>
      <c r="C18" s="13" t="s">
        <v>734</v>
      </c>
      <c r="D18" s="14">
        <f>IF(D15=0,0,D16/D15-1)*100</f>
        <v>0</v>
      </c>
      <c r="E18" s="15" t="s">
        <v>653</v>
      </c>
      <c r="F18" s="85">
        <v>5</v>
      </c>
      <c r="G18" s="85">
        <v>20</v>
      </c>
      <c r="H18" s="29" t="s">
        <v>654</v>
      </c>
      <c r="I18" s="25"/>
      <c r="J18" s="25"/>
      <c r="K18" s="25"/>
    </row>
    <row r="19" ht="24" customHeight="1" spans="1:11">
      <c r="A19" s="11" t="s">
        <v>1171</v>
      </c>
      <c r="B19" s="12" t="s">
        <v>736</v>
      </c>
      <c r="C19" s="13" t="s">
        <v>661</v>
      </c>
      <c r="D19" s="14">
        <v>0</v>
      </c>
      <c r="E19" s="15"/>
      <c r="F19" s="16"/>
      <c r="G19" s="16"/>
      <c r="H19" s="17"/>
      <c r="I19" s="11"/>
      <c r="J19" s="11"/>
      <c r="K19" s="11"/>
    </row>
    <row r="20" ht="24" customHeight="1" spans="1:11">
      <c r="A20" s="11"/>
      <c r="B20" s="12"/>
      <c r="C20" s="13" t="s">
        <v>80</v>
      </c>
      <c r="D20" s="14">
        <v>0</v>
      </c>
      <c r="E20" s="15"/>
      <c r="F20" s="16"/>
      <c r="G20" s="16"/>
      <c r="H20" s="17"/>
      <c r="I20" s="11"/>
      <c r="J20" s="11"/>
      <c r="K20" s="11"/>
    </row>
    <row r="21" ht="24" customHeight="1" spans="1:11">
      <c r="A21" s="11"/>
      <c r="B21" s="12"/>
      <c r="C21" s="13" t="s">
        <v>733</v>
      </c>
      <c r="D21" s="14">
        <f>D20-D19</f>
        <v>0</v>
      </c>
      <c r="E21" s="15"/>
      <c r="F21" s="16"/>
      <c r="G21" s="16"/>
      <c r="H21" s="17"/>
      <c r="I21" s="11"/>
      <c r="J21" s="11"/>
      <c r="K21" s="11"/>
    </row>
    <row r="22" ht="24" customHeight="1" spans="1:11">
      <c r="A22" s="11"/>
      <c r="B22" s="12"/>
      <c r="C22" s="13" t="s">
        <v>734</v>
      </c>
      <c r="D22" s="14">
        <f>IF(D19=0,0,D20/D19-1)*100</f>
        <v>0</v>
      </c>
      <c r="E22" s="15" t="s">
        <v>653</v>
      </c>
      <c r="F22" s="85">
        <v>5</v>
      </c>
      <c r="G22" s="85">
        <v>20</v>
      </c>
      <c r="H22" s="29" t="s">
        <v>654</v>
      </c>
      <c r="I22" s="25"/>
      <c r="J22" s="25"/>
      <c r="K22" s="25"/>
    </row>
    <row r="23" ht="24" customHeight="1" spans="1:11">
      <c r="A23" s="11" t="s">
        <v>1172</v>
      </c>
      <c r="B23" s="12" t="s">
        <v>958</v>
      </c>
      <c r="C23" s="13" t="s">
        <v>661</v>
      </c>
      <c r="D23" s="96">
        <v>0</v>
      </c>
      <c r="E23" s="15" t="s">
        <v>653</v>
      </c>
      <c r="F23" s="18">
        <v>0</v>
      </c>
      <c r="G23" s="18">
        <v>0</v>
      </c>
      <c r="H23" s="29" t="s">
        <v>654</v>
      </c>
      <c r="I23" s="25"/>
      <c r="J23" s="25"/>
      <c r="K23" s="25"/>
    </row>
    <row r="24" ht="24" customHeight="1" spans="1:11">
      <c r="A24" s="11"/>
      <c r="B24" s="12"/>
      <c r="C24" s="13" t="s">
        <v>80</v>
      </c>
      <c r="D24" s="96">
        <v>0</v>
      </c>
      <c r="E24" s="15" t="s">
        <v>653</v>
      </c>
      <c r="F24" s="18">
        <v>0</v>
      </c>
      <c r="G24" s="18">
        <v>0</v>
      </c>
      <c r="H24" s="29" t="s">
        <v>654</v>
      </c>
      <c r="I24" s="25"/>
      <c r="J24" s="25"/>
      <c r="K24" s="25"/>
    </row>
    <row r="25" ht="24" customHeight="1" spans="1:11">
      <c r="A25" s="11"/>
      <c r="B25" s="12"/>
      <c r="C25" s="13" t="s">
        <v>733</v>
      </c>
      <c r="D25" s="14">
        <f>D24-D23</f>
        <v>0</v>
      </c>
      <c r="E25" s="15"/>
      <c r="F25" s="16"/>
      <c r="G25" s="16"/>
      <c r="H25" s="17"/>
      <c r="I25" s="11"/>
      <c r="J25" s="11"/>
      <c r="K25" s="11"/>
    </row>
    <row r="26" ht="24" customHeight="1" spans="1:11">
      <c r="A26" s="11"/>
      <c r="B26" s="12"/>
      <c r="C26" s="13" t="s">
        <v>734</v>
      </c>
      <c r="D26" s="14">
        <f>IF(D23=0,0,D24/D23-1)*100</f>
        <v>0</v>
      </c>
      <c r="E26" s="15" t="s">
        <v>653</v>
      </c>
      <c r="F26" s="85">
        <v>5</v>
      </c>
      <c r="G26" s="85">
        <v>20</v>
      </c>
      <c r="H26" s="29" t="s">
        <v>654</v>
      </c>
      <c r="I26" s="25"/>
      <c r="J26" s="25"/>
      <c r="K26" s="25"/>
    </row>
    <row r="27" ht="24" customHeight="1" spans="1:11">
      <c r="A27" s="11" t="s">
        <v>1173</v>
      </c>
      <c r="B27" s="12" t="s">
        <v>1174</v>
      </c>
      <c r="C27" s="13" t="s">
        <v>661</v>
      </c>
      <c r="D27" s="14">
        <f>(D15-D19)-D23</f>
        <v>0</v>
      </c>
      <c r="E27" s="15" t="s">
        <v>653</v>
      </c>
      <c r="F27" s="18">
        <v>0</v>
      </c>
      <c r="G27" s="18">
        <v>0</v>
      </c>
      <c r="H27" s="29" t="s">
        <v>654</v>
      </c>
      <c r="I27" s="25"/>
      <c r="J27" s="25"/>
      <c r="K27" s="25"/>
    </row>
    <row r="28" ht="24" customHeight="1" spans="1:11">
      <c r="A28" s="30"/>
      <c r="B28" s="97"/>
      <c r="C28" s="31" t="s">
        <v>80</v>
      </c>
      <c r="D28" s="32">
        <f>(D16-D20)-D24</f>
        <v>0</v>
      </c>
      <c r="E28" s="33" t="s">
        <v>653</v>
      </c>
      <c r="F28" s="98">
        <v>0</v>
      </c>
      <c r="G28" s="98">
        <v>0</v>
      </c>
      <c r="H28" s="84" t="s">
        <v>654</v>
      </c>
      <c r="I28" s="109"/>
      <c r="J28" s="109"/>
      <c r="K28" s="109"/>
    </row>
    <row r="29" ht="24" customHeight="1" spans="1:11">
      <c r="A29" s="48" t="s">
        <v>1175</v>
      </c>
      <c r="B29" s="99" t="s">
        <v>736</v>
      </c>
      <c r="C29" s="100" t="s">
        <v>661</v>
      </c>
      <c r="D29" s="42">
        <v>0</v>
      </c>
      <c r="E29" s="39"/>
      <c r="F29" s="40"/>
      <c r="G29" s="40"/>
      <c r="H29" s="41"/>
      <c r="I29" s="41"/>
      <c r="J29" s="41"/>
      <c r="K29" s="41"/>
    </row>
    <row r="30" ht="24" customHeight="1" spans="1:11">
      <c r="A30" s="11"/>
      <c r="B30" s="12"/>
      <c r="C30" s="100" t="s">
        <v>80</v>
      </c>
      <c r="D30" s="42">
        <v>0</v>
      </c>
      <c r="E30" s="39"/>
      <c r="F30" s="40"/>
      <c r="G30" s="40"/>
      <c r="H30" s="41"/>
      <c r="I30" s="41"/>
      <c r="J30" s="41"/>
      <c r="K30" s="41"/>
    </row>
    <row r="31" ht="24" customHeight="1" spans="1:11">
      <c r="A31" s="11"/>
      <c r="B31" s="12"/>
      <c r="C31" s="100" t="s">
        <v>733</v>
      </c>
      <c r="D31" s="42">
        <f>D30-D29</f>
        <v>0</v>
      </c>
      <c r="E31" s="39"/>
      <c r="F31" s="40"/>
      <c r="G31" s="40"/>
      <c r="H31" s="41"/>
      <c r="I31" s="41"/>
      <c r="J31" s="41"/>
      <c r="K31" s="41"/>
    </row>
    <row r="32" ht="24" customHeight="1" spans="1:11">
      <c r="A32" s="30"/>
      <c r="B32" s="97"/>
      <c r="C32" s="100" t="s">
        <v>734</v>
      </c>
      <c r="D32" s="42">
        <f>IF(D29=0,0,D30/D29-1)*100</f>
        <v>0</v>
      </c>
      <c r="E32" s="39"/>
      <c r="F32" s="40"/>
      <c r="G32" s="40"/>
      <c r="H32" s="101"/>
      <c r="I32" s="82"/>
      <c r="J32" s="82"/>
      <c r="K32" s="82"/>
    </row>
    <row r="33" ht="24" customHeight="1" spans="1:11">
      <c r="A33" s="48" t="s">
        <v>1176</v>
      </c>
      <c r="B33" s="99" t="s">
        <v>736</v>
      </c>
      <c r="C33" s="49" t="s">
        <v>661</v>
      </c>
      <c r="D33" s="50">
        <v>0</v>
      </c>
      <c r="E33" s="51" t="s">
        <v>653</v>
      </c>
      <c r="F33" s="52">
        <v>0</v>
      </c>
      <c r="G33" s="52">
        <v>0</v>
      </c>
      <c r="H33" s="29" t="s">
        <v>654</v>
      </c>
      <c r="I33" s="53"/>
      <c r="J33" s="53"/>
      <c r="K33" s="53"/>
    </row>
    <row r="34" ht="24" customHeight="1" spans="1:11">
      <c r="A34" s="11"/>
      <c r="B34" s="12"/>
      <c r="C34" s="13" t="s">
        <v>80</v>
      </c>
      <c r="D34" s="14">
        <v>0</v>
      </c>
      <c r="E34" s="15" t="s">
        <v>653</v>
      </c>
      <c r="F34" s="18">
        <v>0</v>
      </c>
      <c r="G34" s="18">
        <v>0</v>
      </c>
      <c r="H34" s="29" t="s">
        <v>654</v>
      </c>
      <c r="I34" s="25"/>
      <c r="J34" s="25"/>
      <c r="K34" s="25"/>
    </row>
    <row r="35" ht="24" customHeight="1" spans="1:11">
      <c r="A35" s="11"/>
      <c r="B35" s="12"/>
      <c r="C35" s="13" t="s">
        <v>733</v>
      </c>
      <c r="D35" s="14">
        <f>D34-D33</f>
        <v>0</v>
      </c>
      <c r="E35" s="15"/>
      <c r="F35" s="16"/>
      <c r="G35" s="16"/>
      <c r="H35" s="10"/>
      <c r="I35" s="11"/>
      <c r="J35" s="11"/>
      <c r="K35" s="11"/>
    </row>
    <row r="36" ht="24" customHeight="1" spans="1:11">
      <c r="A36" s="30"/>
      <c r="B36" s="97"/>
      <c r="C36" s="31" t="s">
        <v>734</v>
      </c>
      <c r="D36" s="14">
        <f>IF(D33=0,0,D34/D33-1)*100</f>
        <v>0</v>
      </c>
      <c r="E36" s="15"/>
      <c r="F36" s="16"/>
      <c r="G36" s="16"/>
      <c r="H36" s="102"/>
      <c r="I36" s="30"/>
      <c r="J36" s="30"/>
      <c r="K36" s="30"/>
    </row>
    <row r="37" ht="24" customHeight="1" spans="1:11">
      <c r="A37" s="88" t="s">
        <v>1177</v>
      </c>
      <c r="B37" s="88" t="s">
        <v>903</v>
      </c>
      <c r="C37" s="103" t="s">
        <v>766</v>
      </c>
      <c r="D37" s="14">
        <v>0</v>
      </c>
      <c r="E37" s="15"/>
      <c r="F37" s="18"/>
      <c r="G37" s="104"/>
      <c r="H37" s="41"/>
      <c r="I37" s="41"/>
      <c r="J37" s="41"/>
      <c r="K37" s="41"/>
    </row>
    <row r="38" ht="24" customHeight="1" spans="1:11">
      <c r="A38" s="105"/>
      <c r="B38" s="105"/>
      <c r="C38" s="103" t="s">
        <v>767</v>
      </c>
      <c r="D38" s="14">
        <v>0</v>
      </c>
      <c r="E38" s="15"/>
      <c r="F38" s="18"/>
      <c r="G38" s="104"/>
      <c r="H38" s="47"/>
      <c r="I38" s="47"/>
      <c r="J38" s="47"/>
      <c r="K38" s="47"/>
    </row>
    <row r="39" ht="24" customHeight="1" spans="1:11">
      <c r="A39" s="105"/>
      <c r="B39" s="105"/>
      <c r="C39" s="103" t="s">
        <v>652</v>
      </c>
      <c r="D39" s="106">
        <f>D38-D37</f>
        <v>0</v>
      </c>
      <c r="E39" s="15" t="s">
        <v>653</v>
      </c>
      <c r="F39" s="18">
        <v>0</v>
      </c>
      <c r="G39" s="18">
        <v>0</v>
      </c>
      <c r="H39" s="84" t="s">
        <v>654</v>
      </c>
      <c r="I39" s="109"/>
      <c r="J39" s="109"/>
      <c r="K39" s="109"/>
    </row>
    <row r="40" ht="24" customHeight="1" spans="1:11">
      <c r="A40" s="105"/>
      <c r="B40" s="105"/>
      <c r="C40" s="103" t="s">
        <v>768</v>
      </c>
      <c r="D40" s="96">
        <v>0</v>
      </c>
      <c r="E40" s="15"/>
      <c r="F40" s="18"/>
      <c r="G40" s="104"/>
      <c r="H40" s="41"/>
      <c r="I40" s="41"/>
      <c r="J40" s="41"/>
      <c r="K40" s="41"/>
    </row>
    <row r="41" ht="24" customHeight="1" spans="1:11">
      <c r="A41" s="105"/>
      <c r="B41" s="105"/>
      <c r="C41" s="103" t="s">
        <v>769</v>
      </c>
      <c r="D41" s="14">
        <v>0</v>
      </c>
      <c r="E41" s="15"/>
      <c r="F41" s="18"/>
      <c r="G41" s="104"/>
      <c r="H41" s="47"/>
      <c r="I41" s="47"/>
      <c r="J41" s="47"/>
      <c r="K41" s="47"/>
    </row>
    <row r="42" ht="24" customHeight="1" spans="1:11">
      <c r="A42" s="105"/>
      <c r="B42" s="105"/>
      <c r="C42" s="103" t="s">
        <v>652</v>
      </c>
      <c r="D42" s="32">
        <f>D41-D40</f>
        <v>0</v>
      </c>
      <c r="E42" s="33" t="s">
        <v>653</v>
      </c>
      <c r="F42" s="98">
        <v>0</v>
      </c>
      <c r="G42" s="98">
        <v>0</v>
      </c>
      <c r="H42" s="84" t="s">
        <v>654</v>
      </c>
      <c r="I42" s="109"/>
      <c r="J42" s="109"/>
      <c r="K42" s="109"/>
    </row>
    <row r="43" ht="24" customHeight="1" spans="1:11">
      <c r="A43" s="48" t="s">
        <v>1178</v>
      </c>
      <c r="B43" s="99" t="s">
        <v>736</v>
      </c>
      <c r="C43" s="49" t="s">
        <v>661</v>
      </c>
      <c r="D43" s="50">
        <v>0</v>
      </c>
      <c r="E43" s="51"/>
      <c r="F43" s="107"/>
      <c r="G43" s="107"/>
      <c r="H43" s="108"/>
      <c r="I43" s="48"/>
      <c r="J43" s="48"/>
      <c r="K43" s="48"/>
    </row>
    <row r="44" ht="24" customHeight="1" spans="1:11">
      <c r="A44" s="11"/>
      <c r="B44" s="12"/>
      <c r="C44" s="13" t="s">
        <v>80</v>
      </c>
      <c r="D44" s="14">
        <v>0</v>
      </c>
      <c r="E44" s="15"/>
      <c r="F44" s="16"/>
      <c r="G44" s="16"/>
      <c r="H44" s="17"/>
      <c r="I44" s="11"/>
      <c r="J44" s="11"/>
      <c r="K44" s="11"/>
    </row>
    <row r="45" ht="24" customHeight="1" spans="1:11">
      <c r="A45" s="11"/>
      <c r="B45" s="12"/>
      <c r="C45" s="13" t="s">
        <v>733</v>
      </c>
      <c r="D45" s="14">
        <f>D44-D43</f>
        <v>0</v>
      </c>
      <c r="E45" s="15"/>
      <c r="F45" s="16"/>
      <c r="G45" s="16"/>
      <c r="H45" s="17"/>
      <c r="I45" s="11"/>
      <c r="J45" s="11"/>
      <c r="K45" s="11"/>
    </row>
    <row r="46" ht="24" customHeight="1" spans="1:11">
      <c r="A46" s="11"/>
      <c r="B46" s="12"/>
      <c r="C46" s="13" t="s">
        <v>734</v>
      </c>
      <c r="D46" s="14">
        <f>IF(D43=0,0,D44/D43-1)*100</f>
        <v>0</v>
      </c>
      <c r="E46" s="15"/>
      <c r="F46" s="16"/>
      <c r="G46" s="16"/>
      <c r="H46" s="17"/>
      <c r="I46" s="11"/>
      <c r="J46" s="11"/>
      <c r="K46" s="11"/>
    </row>
    <row r="47" ht="24" customHeight="1" spans="1:11">
      <c r="A47" s="11" t="s">
        <v>1179</v>
      </c>
      <c r="B47" s="11" t="s">
        <v>775</v>
      </c>
      <c r="C47" s="13" t="s">
        <v>661</v>
      </c>
      <c r="D47" s="14">
        <v>0</v>
      </c>
      <c r="E47" s="15" t="s">
        <v>653</v>
      </c>
      <c r="F47" s="18">
        <v>0.35</v>
      </c>
      <c r="G47" s="18">
        <v>4</v>
      </c>
      <c r="H47" s="29" t="s">
        <v>654</v>
      </c>
      <c r="I47" s="25"/>
      <c r="J47" s="25"/>
      <c r="K47" s="25"/>
    </row>
    <row r="48" ht="24" customHeight="1" spans="1:11">
      <c r="A48" s="11"/>
      <c r="B48" s="11"/>
      <c r="C48" s="13" t="s">
        <v>80</v>
      </c>
      <c r="D48" s="14">
        <v>0</v>
      </c>
      <c r="E48" s="15" t="s">
        <v>653</v>
      </c>
      <c r="F48" s="18">
        <v>0.35</v>
      </c>
      <c r="G48" s="18">
        <v>4</v>
      </c>
      <c r="H48" s="29" t="s">
        <v>654</v>
      </c>
      <c r="I48" s="25"/>
      <c r="J48" s="25"/>
      <c r="K48" s="25"/>
    </row>
    <row r="49" ht="24" customHeight="1" spans="1:11">
      <c r="A49" s="11"/>
      <c r="B49" s="11"/>
      <c r="C49" s="13" t="s">
        <v>733</v>
      </c>
      <c r="D49" s="14">
        <f>D48-D47</f>
        <v>0</v>
      </c>
      <c r="E49" s="15"/>
      <c r="F49" s="16"/>
      <c r="G49" s="16"/>
      <c r="H49" s="17"/>
      <c r="I49" s="11"/>
      <c r="J49" s="11"/>
      <c r="K49" s="11"/>
    </row>
    <row r="50" ht="24" customHeight="1" spans="1:11">
      <c r="A50" s="11" t="s">
        <v>975</v>
      </c>
      <c r="B50" s="11" t="s">
        <v>777</v>
      </c>
      <c r="C50" s="13" t="s">
        <v>661</v>
      </c>
      <c r="D50" s="14">
        <v>0</v>
      </c>
      <c r="E50" s="15" t="s">
        <v>653</v>
      </c>
      <c r="F50" s="18">
        <v>0</v>
      </c>
      <c r="G50" s="18">
        <v>0</v>
      </c>
      <c r="H50" s="29" t="s">
        <v>654</v>
      </c>
      <c r="I50" s="25"/>
      <c r="J50" s="25"/>
      <c r="K50" s="25"/>
    </row>
    <row r="51" ht="24" customHeight="1" spans="1:11">
      <c r="A51" s="11"/>
      <c r="B51" s="11"/>
      <c r="C51" s="13" t="s">
        <v>80</v>
      </c>
      <c r="D51" s="14">
        <v>0</v>
      </c>
      <c r="E51" s="15" t="s">
        <v>653</v>
      </c>
      <c r="F51" s="18">
        <v>0</v>
      </c>
      <c r="G51" s="18">
        <v>0</v>
      </c>
      <c r="H51" s="29" t="s">
        <v>654</v>
      </c>
      <c r="I51" s="25"/>
      <c r="J51" s="25"/>
      <c r="K51" s="25"/>
    </row>
    <row r="52" ht="24" customHeight="1" spans="1:11">
      <c r="A52" s="11"/>
      <c r="B52" s="11"/>
      <c r="C52" s="13" t="s">
        <v>733</v>
      </c>
      <c r="D52" s="14">
        <f>D51-D50</f>
        <v>0</v>
      </c>
      <c r="E52" s="15"/>
      <c r="F52" s="16"/>
      <c r="G52" s="16"/>
      <c r="H52" s="10"/>
      <c r="I52" s="11"/>
      <c r="J52" s="11"/>
      <c r="K52" s="11"/>
    </row>
    <row r="53" ht="24" customHeight="1" spans="1:11">
      <c r="A53" s="11"/>
      <c r="B53" s="11"/>
      <c r="C53" s="13" t="s">
        <v>734</v>
      </c>
      <c r="D53" s="14">
        <f>IF(D50=0,0,D51/D50-1)*100</f>
        <v>0</v>
      </c>
      <c r="E53" s="15"/>
      <c r="F53" s="22"/>
      <c r="G53" s="22"/>
      <c r="H53" s="10"/>
      <c r="I53" s="11"/>
      <c r="J53" s="11"/>
      <c r="K53" s="11"/>
    </row>
    <row r="54" ht="24" customHeight="1" spans="1:11">
      <c r="A54" s="11" t="s">
        <v>976</v>
      </c>
      <c r="B54" s="11" t="s">
        <v>779</v>
      </c>
      <c r="C54" s="13" t="s">
        <v>661</v>
      </c>
      <c r="D54" s="14">
        <v>0</v>
      </c>
      <c r="E54" s="15" t="s">
        <v>653</v>
      </c>
      <c r="F54" s="18">
        <v>0</v>
      </c>
      <c r="G54" s="18">
        <v>0</v>
      </c>
      <c r="H54" s="29" t="s">
        <v>654</v>
      </c>
      <c r="I54" s="25"/>
      <c r="J54" s="25"/>
      <c r="K54" s="25"/>
    </row>
    <row r="55" ht="24" customHeight="1" spans="1:11">
      <c r="A55" s="11"/>
      <c r="B55" s="11"/>
      <c r="C55" s="13" t="s">
        <v>80</v>
      </c>
      <c r="D55" s="14">
        <v>0</v>
      </c>
      <c r="E55" s="15" t="s">
        <v>653</v>
      </c>
      <c r="F55" s="18">
        <v>0</v>
      </c>
      <c r="G55" s="18">
        <v>0</v>
      </c>
      <c r="H55" s="29" t="s">
        <v>654</v>
      </c>
      <c r="I55" s="25"/>
      <c r="J55" s="25"/>
      <c r="K55" s="25"/>
    </row>
    <row r="56" ht="24" customHeight="1" spans="1:11">
      <c r="A56" s="8" t="s">
        <v>907</v>
      </c>
      <c r="B56" s="8"/>
      <c r="C56" s="9"/>
      <c r="D56" s="9"/>
      <c r="E56" s="9"/>
      <c r="F56" s="9"/>
      <c r="G56" s="9"/>
      <c r="H56" s="10"/>
      <c r="I56" s="9"/>
      <c r="J56" s="9"/>
      <c r="K56" s="9"/>
    </row>
    <row r="57" ht="24" customHeight="1" spans="1:11">
      <c r="A57" s="11" t="s">
        <v>977</v>
      </c>
      <c r="B57" s="12" t="s">
        <v>732</v>
      </c>
      <c r="C57" s="13" t="s">
        <v>661</v>
      </c>
      <c r="D57" s="14">
        <v>0</v>
      </c>
      <c r="E57" s="15"/>
      <c r="F57" s="16"/>
      <c r="G57" s="16"/>
      <c r="H57" s="17"/>
      <c r="I57" s="11"/>
      <c r="J57" s="11"/>
      <c r="K57" s="11"/>
    </row>
    <row r="58" ht="24" customHeight="1" spans="1:11">
      <c r="A58" s="11"/>
      <c r="B58" s="12"/>
      <c r="C58" s="13" t="s">
        <v>80</v>
      </c>
      <c r="D58" s="14">
        <v>0</v>
      </c>
      <c r="E58" s="15"/>
      <c r="F58" s="16"/>
      <c r="G58" s="16"/>
      <c r="H58" s="17"/>
      <c r="I58" s="11"/>
      <c r="J58" s="11"/>
      <c r="K58" s="11"/>
    </row>
    <row r="59" ht="24" customHeight="1" spans="1:11">
      <c r="A59" s="11"/>
      <c r="B59" s="12"/>
      <c r="C59" s="13" t="s">
        <v>733</v>
      </c>
      <c r="D59" s="14">
        <f>D58-D57</f>
        <v>0</v>
      </c>
      <c r="E59" s="15"/>
      <c r="F59" s="16"/>
      <c r="G59" s="16"/>
      <c r="H59" s="17"/>
      <c r="I59" s="11"/>
      <c r="J59" s="11"/>
      <c r="K59" s="11"/>
    </row>
    <row r="60" ht="24" customHeight="1" spans="1:11">
      <c r="A60" s="11"/>
      <c r="B60" s="12"/>
      <c r="C60" s="13" t="s">
        <v>734</v>
      </c>
      <c r="D60" s="14">
        <f>IF(D57=0,0,D58/D57-1)*100</f>
        <v>0</v>
      </c>
      <c r="E60" s="15" t="s">
        <v>653</v>
      </c>
      <c r="F60" s="18">
        <v>0</v>
      </c>
      <c r="G60" s="18">
        <v>20</v>
      </c>
      <c r="H60" s="29" t="s">
        <v>654</v>
      </c>
      <c r="I60" s="25"/>
      <c r="J60" s="25"/>
      <c r="K60" s="25"/>
    </row>
    <row r="61" ht="24" customHeight="1" spans="1:11">
      <c r="A61" s="11" t="s">
        <v>1180</v>
      </c>
      <c r="B61" s="12" t="s">
        <v>736</v>
      </c>
      <c r="C61" s="13" t="s">
        <v>661</v>
      </c>
      <c r="D61" s="14">
        <v>0</v>
      </c>
      <c r="E61" s="15"/>
      <c r="F61" s="16"/>
      <c r="G61" s="16"/>
      <c r="H61" s="17"/>
      <c r="I61" s="11"/>
      <c r="J61" s="11"/>
      <c r="K61" s="11"/>
    </row>
    <row r="62" ht="24" customHeight="1" spans="1:11">
      <c r="A62" s="11"/>
      <c r="B62" s="12"/>
      <c r="C62" s="13" t="s">
        <v>80</v>
      </c>
      <c r="D62" s="14">
        <v>0</v>
      </c>
      <c r="E62" s="15"/>
      <c r="F62" s="16"/>
      <c r="G62" s="16"/>
      <c r="H62" s="17"/>
      <c r="I62" s="11"/>
      <c r="J62" s="11"/>
      <c r="K62" s="11"/>
    </row>
    <row r="63" ht="24" customHeight="1" spans="1:11">
      <c r="A63" s="11"/>
      <c r="B63" s="12"/>
      <c r="C63" s="13" t="s">
        <v>733</v>
      </c>
      <c r="D63" s="14">
        <f>D62-D61</f>
        <v>0</v>
      </c>
      <c r="E63" s="15"/>
      <c r="F63" s="16"/>
      <c r="G63" s="16"/>
      <c r="H63" s="17"/>
      <c r="I63" s="11"/>
      <c r="J63" s="11"/>
      <c r="K63" s="11"/>
    </row>
    <row r="64" ht="24" customHeight="1" spans="1:11">
      <c r="A64" s="11"/>
      <c r="B64" s="12"/>
      <c r="C64" s="13" t="s">
        <v>734</v>
      </c>
      <c r="D64" s="14">
        <f>IF(D61=0,0,D62/D61-1)*100</f>
        <v>0</v>
      </c>
      <c r="E64" s="15" t="s">
        <v>653</v>
      </c>
      <c r="F64" s="18">
        <v>0</v>
      </c>
      <c r="G64" s="18">
        <v>20</v>
      </c>
      <c r="H64" s="29" t="s">
        <v>654</v>
      </c>
      <c r="I64" s="25"/>
      <c r="J64" s="25"/>
      <c r="K64" s="25"/>
    </row>
    <row r="65" ht="24" customHeight="1" spans="1:11">
      <c r="A65" s="11" t="s">
        <v>1181</v>
      </c>
      <c r="B65" s="11" t="s">
        <v>1182</v>
      </c>
      <c r="C65" s="13" t="s">
        <v>661</v>
      </c>
      <c r="D65" s="14">
        <v>0</v>
      </c>
      <c r="E65" s="15" t="s">
        <v>653</v>
      </c>
      <c r="F65" s="18">
        <v>20000</v>
      </c>
      <c r="G65" s="18">
        <v>150000</v>
      </c>
      <c r="H65" s="29" t="s">
        <v>654</v>
      </c>
      <c r="I65" s="25"/>
      <c r="J65" s="25"/>
      <c r="K65" s="25"/>
    </row>
    <row r="66" ht="24" customHeight="1" spans="1:11">
      <c r="A66" s="11"/>
      <c r="B66" s="11"/>
      <c r="C66" s="13" t="s">
        <v>80</v>
      </c>
      <c r="D66" s="14">
        <v>0</v>
      </c>
      <c r="E66" s="15" t="s">
        <v>653</v>
      </c>
      <c r="F66" s="18">
        <v>20000</v>
      </c>
      <c r="G66" s="18">
        <v>150000</v>
      </c>
      <c r="H66" s="29" t="s">
        <v>654</v>
      </c>
      <c r="I66" s="25"/>
      <c r="J66" s="25"/>
      <c r="K66" s="25"/>
    </row>
    <row r="67" ht="24" customHeight="1" spans="1:11">
      <c r="A67" s="11"/>
      <c r="B67" s="11"/>
      <c r="C67" s="13" t="s">
        <v>733</v>
      </c>
      <c r="D67" s="14">
        <f>D66-D65</f>
        <v>0</v>
      </c>
      <c r="E67" s="15"/>
      <c r="F67" s="16"/>
      <c r="G67" s="16"/>
      <c r="H67" s="17"/>
      <c r="I67" s="11"/>
      <c r="J67" s="11"/>
      <c r="K67" s="11"/>
    </row>
    <row r="68" ht="24" customHeight="1" spans="1:11">
      <c r="A68" s="11"/>
      <c r="B68" s="11"/>
      <c r="C68" s="13" t="s">
        <v>734</v>
      </c>
      <c r="D68" s="14">
        <f>IF(D65=0,0,D66/D65-1)*100</f>
        <v>0</v>
      </c>
      <c r="E68" s="15" t="s">
        <v>653</v>
      </c>
      <c r="F68" s="18">
        <v>-5</v>
      </c>
      <c r="G68" s="18">
        <v>20</v>
      </c>
      <c r="H68" s="29" t="s">
        <v>654</v>
      </c>
      <c r="I68" s="25"/>
      <c r="J68" s="25"/>
      <c r="K68" s="25"/>
    </row>
    <row r="69" ht="24" customHeight="1" spans="1:11">
      <c r="A69" s="11" t="s">
        <v>1183</v>
      </c>
      <c r="B69" s="12" t="s">
        <v>1184</v>
      </c>
      <c r="C69" s="13" t="s">
        <v>661</v>
      </c>
      <c r="D69" s="14">
        <v>0</v>
      </c>
      <c r="E69" s="15"/>
      <c r="F69" s="110"/>
      <c r="G69" s="110"/>
      <c r="H69" s="19"/>
      <c r="I69" s="25"/>
      <c r="J69" s="25"/>
      <c r="K69" s="25"/>
    </row>
    <row r="70" ht="24" customHeight="1" spans="1:11">
      <c r="A70" s="11"/>
      <c r="B70" s="12"/>
      <c r="C70" s="13" t="s">
        <v>80</v>
      </c>
      <c r="D70" s="14">
        <v>0</v>
      </c>
      <c r="E70" s="15"/>
      <c r="F70" s="110"/>
      <c r="G70" s="110"/>
      <c r="H70" s="19"/>
      <c r="I70" s="25"/>
      <c r="J70" s="25"/>
      <c r="K70" s="25"/>
    </row>
    <row r="71" ht="24" customHeight="1" spans="1:11">
      <c r="A71" s="11"/>
      <c r="B71" s="12"/>
      <c r="C71" s="13" t="s">
        <v>733</v>
      </c>
      <c r="D71" s="14">
        <f>D70-D69</f>
        <v>0</v>
      </c>
      <c r="E71" s="15"/>
      <c r="F71" s="16"/>
      <c r="G71" s="16"/>
      <c r="H71" s="17"/>
      <c r="I71" s="11"/>
      <c r="J71" s="11"/>
      <c r="K71" s="11"/>
    </row>
    <row r="72" ht="24" customHeight="1" spans="1:11">
      <c r="A72" s="11"/>
      <c r="B72" s="12"/>
      <c r="C72" s="13" t="s">
        <v>734</v>
      </c>
      <c r="D72" s="14">
        <f>IF(D69=0,0,D70/D69-1)*100</f>
        <v>0</v>
      </c>
      <c r="E72" s="15" t="s">
        <v>653</v>
      </c>
      <c r="F72" s="18">
        <v>0</v>
      </c>
      <c r="G72" s="18">
        <v>20</v>
      </c>
      <c r="H72" s="84" t="s">
        <v>654</v>
      </c>
      <c r="I72" s="109"/>
      <c r="J72" s="109"/>
      <c r="K72" s="109"/>
    </row>
    <row r="73" ht="24" customHeight="1" spans="1:11">
      <c r="A73" s="11" t="s">
        <v>1185</v>
      </c>
      <c r="B73" s="11" t="s">
        <v>1186</v>
      </c>
      <c r="C73" s="13" t="s">
        <v>661</v>
      </c>
      <c r="D73" s="14">
        <f>IF(D111=0,0,D69/D111)</f>
        <v>0</v>
      </c>
      <c r="E73" s="15"/>
      <c r="F73" s="110"/>
      <c r="G73" s="111"/>
      <c r="H73" s="41"/>
      <c r="I73" s="41"/>
      <c r="J73" s="41"/>
      <c r="K73" s="41"/>
    </row>
    <row r="74" ht="24" customHeight="1" spans="1:11">
      <c r="A74" s="11"/>
      <c r="B74" s="11"/>
      <c r="C74" s="13" t="s">
        <v>80</v>
      </c>
      <c r="D74" s="14">
        <f>IF(D112=0,0,D70/D112)</f>
        <v>0</v>
      </c>
      <c r="E74" s="15"/>
      <c r="F74" s="110"/>
      <c r="G74" s="111"/>
      <c r="H74" s="41"/>
      <c r="I74" s="41"/>
      <c r="J74" s="41"/>
      <c r="K74" s="41"/>
    </row>
    <row r="75" ht="24" customHeight="1" spans="1:11">
      <c r="A75" s="11"/>
      <c r="B75" s="11"/>
      <c r="C75" s="13" t="s">
        <v>733</v>
      </c>
      <c r="D75" s="14">
        <f>D74-D73</f>
        <v>0</v>
      </c>
      <c r="E75" s="15"/>
      <c r="F75" s="110"/>
      <c r="G75" s="111"/>
      <c r="H75" s="47"/>
      <c r="I75" s="41"/>
      <c r="J75" s="41"/>
      <c r="K75" s="41"/>
    </row>
    <row r="76" ht="24" customHeight="1" spans="1:11">
      <c r="A76" s="11"/>
      <c r="B76" s="11"/>
      <c r="C76" s="13" t="s">
        <v>734</v>
      </c>
      <c r="D76" s="14">
        <f>IF(D73=0,0,D75/D73)*100</f>
        <v>0</v>
      </c>
      <c r="E76" s="15" t="s">
        <v>653</v>
      </c>
      <c r="F76" s="18">
        <v>0</v>
      </c>
      <c r="G76" s="18">
        <v>15</v>
      </c>
      <c r="H76" s="112" t="s">
        <v>654</v>
      </c>
      <c r="I76" s="82"/>
      <c r="J76" s="82"/>
      <c r="K76" s="82"/>
    </row>
    <row r="77" ht="24" customHeight="1" spans="1:11">
      <c r="A77" s="11" t="s">
        <v>1187</v>
      </c>
      <c r="B77" s="12" t="s">
        <v>736</v>
      </c>
      <c r="C77" s="13" t="s">
        <v>661</v>
      </c>
      <c r="D77" s="14">
        <v>0</v>
      </c>
      <c r="E77" s="15"/>
      <c r="F77" s="18"/>
      <c r="G77" s="85">
        <v>0</v>
      </c>
      <c r="H77" s="113"/>
      <c r="I77" s="53"/>
      <c r="J77" s="53"/>
      <c r="K77" s="53"/>
    </row>
    <row r="78" ht="24" customHeight="1" spans="1:11">
      <c r="A78" s="11"/>
      <c r="B78" s="12"/>
      <c r="C78" s="13" t="s">
        <v>80</v>
      </c>
      <c r="D78" s="14">
        <v>0</v>
      </c>
      <c r="E78" s="15"/>
      <c r="F78" s="18"/>
      <c r="G78" s="85">
        <v>0</v>
      </c>
      <c r="H78" s="19"/>
      <c r="I78" s="25"/>
      <c r="J78" s="25"/>
      <c r="K78" s="25"/>
    </row>
    <row r="79" ht="24" customHeight="1" spans="1:11">
      <c r="A79" s="11"/>
      <c r="B79" s="12"/>
      <c r="C79" s="13" t="s">
        <v>733</v>
      </c>
      <c r="D79" s="14">
        <f>D78-D77</f>
        <v>0</v>
      </c>
      <c r="E79" s="15"/>
      <c r="F79" s="16"/>
      <c r="G79" s="16"/>
      <c r="H79" s="17"/>
      <c r="I79" s="11"/>
      <c r="J79" s="11"/>
      <c r="K79" s="11"/>
    </row>
    <row r="80" ht="24" customHeight="1" spans="1:11">
      <c r="A80" s="11"/>
      <c r="B80" s="12"/>
      <c r="C80" s="13" t="s">
        <v>734</v>
      </c>
      <c r="D80" s="14">
        <f>IF(D77=0,0,D78/D77-1)*100</f>
        <v>0</v>
      </c>
      <c r="E80" s="15" t="s">
        <v>653</v>
      </c>
      <c r="F80" s="18">
        <v>-10</v>
      </c>
      <c r="G80" s="18">
        <v>20</v>
      </c>
      <c r="H80" s="29" t="s">
        <v>654</v>
      </c>
      <c r="I80" s="25"/>
      <c r="J80" s="25"/>
      <c r="K80" s="25"/>
    </row>
    <row r="81" ht="24" customHeight="1" spans="1:11">
      <c r="A81" s="11" t="s">
        <v>1188</v>
      </c>
      <c r="B81" s="12" t="s">
        <v>736</v>
      </c>
      <c r="C81" s="13" t="s">
        <v>661</v>
      </c>
      <c r="D81" s="14">
        <v>0</v>
      </c>
      <c r="E81" s="15"/>
      <c r="F81" s="18"/>
      <c r="G81" s="18"/>
      <c r="H81" s="19"/>
      <c r="I81" s="25"/>
      <c r="J81" s="25"/>
      <c r="K81" s="25"/>
    </row>
    <row r="82" ht="24" customHeight="1" spans="1:11">
      <c r="A82" s="11"/>
      <c r="B82" s="12"/>
      <c r="C82" s="13" t="s">
        <v>80</v>
      </c>
      <c r="D82" s="14">
        <v>0</v>
      </c>
      <c r="E82" s="15"/>
      <c r="F82" s="18"/>
      <c r="G82" s="18"/>
      <c r="H82" s="19"/>
      <c r="I82" s="25"/>
      <c r="J82" s="25"/>
      <c r="K82" s="25"/>
    </row>
    <row r="83" ht="24" customHeight="1" spans="1:11">
      <c r="A83" s="11"/>
      <c r="B83" s="12"/>
      <c r="C83" s="13" t="s">
        <v>733</v>
      </c>
      <c r="D83" s="14">
        <f>D82-D81</f>
        <v>0</v>
      </c>
      <c r="E83" s="15"/>
      <c r="F83" s="16"/>
      <c r="G83" s="16"/>
      <c r="H83" s="17"/>
      <c r="I83" s="11"/>
      <c r="J83" s="11"/>
      <c r="K83" s="11"/>
    </row>
    <row r="84" ht="24" customHeight="1" spans="1:11">
      <c r="A84" s="11"/>
      <c r="B84" s="12"/>
      <c r="C84" s="13" t="s">
        <v>734</v>
      </c>
      <c r="D84" s="14">
        <f>IF(D81=0,0,D82/D81-1)*100</f>
        <v>0</v>
      </c>
      <c r="E84" s="15" t="s">
        <v>653</v>
      </c>
      <c r="F84" s="18">
        <v>0</v>
      </c>
      <c r="G84" s="18">
        <v>20</v>
      </c>
      <c r="H84" s="29" t="s">
        <v>654</v>
      </c>
      <c r="I84" s="25"/>
      <c r="J84" s="25"/>
      <c r="K84" s="25"/>
    </row>
    <row r="85" ht="24" customHeight="1" spans="1:11">
      <c r="A85" s="11" t="s">
        <v>1189</v>
      </c>
      <c r="B85" s="11" t="s">
        <v>796</v>
      </c>
      <c r="C85" s="13" t="s">
        <v>661</v>
      </c>
      <c r="D85" s="14">
        <v>0</v>
      </c>
      <c r="E85" s="15" t="s">
        <v>653</v>
      </c>
      <c r="F85" s="18">
        <v>0</v>
      </c>
      <c r="G85" s="18">
        <v>0</v>
      </c>
      <c r="H85" s="29" t="s">
        <v>654</v>
      </c>
      <c r="I85" s="25"/>
      <c r="J85" s="25"/>
      <c r="K85" s="25"/>
    </row>
    <row r="86" ht="24" customHeight="1" spans="1:11">
      <c r="A86" s="11"/>
      <c r="B86" s="11"/>
      <c r="C86" s="13" t="s">
        <v>80</v>
      </c>
      <c r="D86" s="14">
        <v>0</v>
      </c>
      <c r="E86" s="15" t="s">
        <v>653</v>
      </c>
      <c r="F86" s="18">
        <v>0</v>
      </c>
      <c r="G86" s="18">
        <v>0</v>
      </c>
      <c r="H86" s="29" t="s">
        <v>654</v>
      </c>
      <c r="I86" s="25"/>
      <c r="J86" s="25"/>
      <c r="K86" s="25"/>
    </row>
    <row r="87" ht="24" customHeight="1" spans="1:11">
      <c r="A87" s="11"/>
      <c r="B87" s="11"/>
      <c r="C87" s="13" t="s">
        <v>733</v>
      </c>
      <c r="D87" s="14">
        <f>D86-D85</f>
        <v>0</v>
      </c>
      <c r="E87" s="15"/>
      <c r="F87" s="16"/>
      <c r="G87" s="16"/>
      <c r="H87" s="17"/>
      <c r="I87" s="11"/>
      <c r="J87" s="11"/>
      <c r="K87" s="11"/>
    </row>
    <row r="88" ht="24" customHeight="1" spans="1:11">
      <c r="A88" s="11"/>
      <c r="B88" s="11"/>
      <c r="C88" s="13" t="s">
        <v>734</v>
      </c>
      <c r="D88" s="14">
        <f>IF(D85=0,0,D86/D85-1)*100</f>
        <v>0</v>
      </c>
      <c r="E88" s="15"/>
      <c r="F88" s="16"/>
      <c r="G88" s="16"/>
      <c r="H88" s="17"/>
      <c r="I88" s="11"/>
      <c r="J88" s="11"/>
      <c r="K88" s="11"/>
    </row>
    <row r="89" ht="24" customHeight="1" spans="1:11">
      <c r="A89" s="8" t="s">
        <v>912</v>
      </c>
      <c r="B89" s="8"/>
      <c r="C89" s="9"/>
      <c r="D89" s="9"/>
      <c r="E89" s="9"/>
      <c r="F89" s="9"/>
      <c r="G89" s="9"/>
      <c r="H89" s="10"/>
      <c r="I89" s="9"/>
      <c r="J89" s="9"/>
      <c r="K89" s="9"/>
    </row>
    <row r="90" ht="24" customHeight="1" spans="1:11">
      <c r="A90" s="11" t="s">
        <v>799</v>
      </c>
      <c r="B90" s="12" t="s">
        <v>736</v>
      </c>
      <c r="C90" s="13" t="s">
        <v>661</v>
      </c>
      <c r="D90" s="14">
        <v>0</v>
      </c>
      <c r="E90" s="15" t="s">
        <v>653</v>
      </c>
      <c r="F90" s="18">
        <v>0</v>
      </c>
      <c r="G90" s="16"/>
      <c r="H90" s="29" t="s">
        <v>654</v>
      </c>
      <c r="I90" s="25"/>
      <c r="J90" s="25"/>
      <c r="K90" s="25"/>
    </row>
    <row r="91" ht="24" customHeight="1" spans="1:11">
      <c r="A91" s="11"/>
      <c r="B91" s="12"/>
      <c r="C91" s="13" t="s">
        <v>80</v>
      </c>
      <c r="D91" s="14">
        <v>0</v>
      </c>
      <c r="E91" s="15" t="s">
        <v>653</v>
      </c>
      <c r="F91" s="18">
        <v>0</v>
      </c>
      <c r="G91" s="16"/>
      <c r="H91" s="29" t="s">
        <v>654</v>
      </c>
      <c r="I91" s="25"/>
      <c r="J91" s="25"/>
      <c r="K91" s="25"/>
    </row>
    <row r="92" ht="24" customHeight="1" spans="1:11">
      <c r="A92" s="11"/>
      <c r="B92" s="12"/>
      <c r="C92" s="13" t="s">
        <v>733</v>
      </c>
      <c r="D92" s="14">
        <f>D91-D90</f>
        <v>0</v>
      </c>
      <c r="E92" s="15"/>
      <c r="F92" s="16"/>
      <c r="G92" s="16"/>
      <c r="H92" s="17"/>
      <c r="I92" s="11"/>
      <c r="J92" s="11"/>
      <c r="K92" s="11"/>
    </row>
    <row r="93" ht="24" customHeight="1" spans="1:11">
      <c r="A93" s="11"/>
      <c r="B93" s="12"/>
      <c r="C93" s="13" t="s">
        <v>734</v>
      </c>
      <c r="D93" s="14">
        <f>IF(D90=0,0,D91/D90-1)*100</f>
        <v>0</v>
      </c>
      <c r="E93" s="15"/>
      <c r="F93" s="16"/>
      <c r="G93" s="16"/>
      <c r="H93" s="17"/>
      <c r="I93" s="11"/>
      <c r="J93" s="11"/>
      <c r="K93" s="11"/>
    </row>
    <row r="94" ht="24" customHeight="1" spans="1:11">
      <c r="A94" s="11" t="s">
        <v>800</v>
      </c>
      <c r="B94" s="12" t="s">
        <v>736</v>
      </c>
      <c r="C94" s="13" t="s">
        <v>661</v>
      </c>
      <c r="D94" s="14">
        <v>0</v>
      </c>
      <c r="E94" s="15" t="s">
        <v>653</v>
      </c>
      <c r="F94" s="18">
        <v>0</v>
      </c>
      <c r="G94" s="16"/>
      <c r="H94" s="29" t="s">
        <v>654</v>
      </c>
      <c r="I94" s="25"/>
      <c r="J94" s="25"/>
      <c r="K94" s="25"/>
    </row>
    <row r="95" ht="24" customHeight="1" spans="1:11">
      <c r="A95" s="11"/>
      <c r="B95" s="12"/>
      <c r="C95" s="13" t="s">
        <v>80</v>
      </c>
      <c r="D95" s="14">
        <v>0</v>
      </c>
      <c r="E95" s="15" t="s">
        <v>653</v>
      </c>
      <c r="F95" s="18">
        <v>0</v>
      </c>
      <c r="G95" s="16"/>
      <c r="H95" s="29" t="s">
        <v>654</v>
      </c>
      <c r="I95" s="25"/>
      <c r="J95" s="25"/>
      <c r="K95" s="25"/>
    </row>
    <row r="96" ht="24" customHeight="1" spans="1:11">
      <c r="A96" s="11"/>
      <c r="B96" s="12"/>
      <c r="C96" s="13" t="s">
        <v>733</v>
      </c>
      <c r="D96" s="14">
        <f>D95-D94</f>
        <v>0</v>
      </c>
      <c r="E96" s="15"/>
      <c r="F96" s="16"/>
      <c r="G96" s="16"/>
      <c r="H96" s="17"/>
      <c r="I96" s="11"/>
      <c r="J96" s="11"/>
      <c r="K96" s="11"/>
    </row>
    <row r="97" ht="24" customHeight="1" spans="1:11">
      <c r="A97" s="11"/>
      <c r="B97" s="12"/>
      <c r="C97" s="13" t="s">
        <v>734</v>
      </c>
      <c r="D97" s="14">
        <f>IF(D94=0,0,D95/D94-1)*100</f>
        <v>0</v>
      </c>
      <c r="E97" s="15"/>
      <c r="F97" s="16"/>
      <c r="G97" s="16"/>
      <c r="H97" s="17"/>
      <c r="I97" s="11"/>
      <c r="J97" s="11"/>
      <c r="K97" s="11"/>
    </row>
    <row r="98" ht="24" customHeight="1" spans="1:11">
      <c r="A98" s="11" t="s">
        <v>801</v>
      </c>
      <c r="B98" s="11" t="s">
        <v>802</v>
      </c>
      <c r="C98" s="13" t="s">
        <v>661</v>
      </c>
      <c r="D98" s="14">
        <f>IF(D57=0,0,D94/D57*12)</f>
        <v>0</v>
      </c>
      <c r="E98" s="15" t="s">
        <v>653</v>
      </c>
      <c r="F98" s="18">
        <v>6</v>
      </c>
      <c r="G98" s="16"/>
      <c r="H98" s="29" t="s">
        <v>654</v>
      </c>
      <c r="I98" s="25"/>
      <c r="J98" s="25"/>
      <c r="K98" s="25"/>
    </row>
    <row r="99" ht="24" customHeight="1" spans="1:11">
      <c r="A99" s="11"/>
      <c r="B99" s="11"/>
      <c r="C99" s="13" t="s">
        <v>80</v>
      </c>
      <c r="D99" s="14">
        <f>IF(D58=0,0,D95/D58*12)</f>
        <v>0</v>
      </c>
      <c r="E99" s="15" t="s">
        <v>653</v>
      </c>
      <c r="F99" s="18">
        <v>6</v>
      </c>
      <c r="G99" s="16"/>
      <c r="H99" s="29" t="s">
        <v>654</v>
      </c>
      <c r="I99" s="25"/>
      <c r="J99" s="25"/>
      <c r="K99" s="25"/>
    </row>
    <row r="100" ht="24" customHeight="1" spans="1:11">
      <c r="A100" s="11"/>
      <c r="B100" s="11"/>
      <c r="C100" s="13" t="s">
        <v>733</v>
      </c>
      <c r="D100" s="14">
        <f>D99-D98</f>
        <v>0</v>
      </c>
      <c r="E100" s="15"/>
      <c r="F100" s="16"/>
      <c r="G100" s="16"/>
      <c r="H100" s="17"/>
      <c r="I100" s="11"/>
      <c r="J100" s="11"/>
      <c r="K100" s="11"/>
    </row>
    <row r="101" ht="24" customHeight="1" spans="1:11">
      <c r="A101" s="11"/>
      <c r="B101" s="11"/>
      <c r="C101" s="13" t="s">
        <v>734</v>
      </c>
      <c r="D101" s="14">
        <f>IF(D98=0,0,D99/D98-1)*100</f>
        <v>0</v>
      </c>
      <c r="E101" s="15"/>
      <c r="F101" s="16"/>
      <c r="G101" s="16"/>
      <c r="H101" s="17"/>
      <c r="I101" s="11"/>
      <c r="J101" s="11"/>
      <c r="K101" s="11"/>
    </row>
    <row r="102" ht="24" customHeight="1" spans="1:11">
      <c r="A102" s="8" t="s">
        <v>916</v>
      </c>
      <c r="B102" s="8"/>
      <c r="C102" s="9"/>
      <c r="D102" s="54"/>
      <c r="E102" s="54"/>
      <c r="F102" s="54"/>
      <c r="G102" s="54"/>
      <c r="H102" s="10"/>
      <c r="I102" s="54"/>
      <c r="J102" s="54"/>
      <c r="K102" s="54"/>
    </row>
    <row r="103" ht="24" customHeight="1" spans="1:11">
      <c r="A103" s="11" t="s">
        <v>804</v>
      </c>
      <c r="B103" s="12" t="s">
        <v>736</v>
      </c>
      <c r="C103" s="13" t="s">
        <v>661</v>
      </c>
      <c r="D103" s="14">
        <v>0</v>
      </c>
      <c r="E103" s="15"/>
      <c r="F103" s="16"/>
      <c r="G103" s="16"/>
      <c r="H103" s="17"/>
      <c r="I103" s="11"/>
      <c r="J103" s="11"/>
      <c r="K103" s="11"/>
    </row>
    <row r="104" ht="24" customHeight="1" spans="1:11">
      <c r="A104" s="11"/>
      <c r="B104" s="12"/>
      <c r="C104" s="13" t="s">
        <v>80</v>
      </c>
      <c r="D104" s="14">
        <v>0</v>
      </c>
      <c r="E104" s="15"/>
      <c r="F104" s="16"/>
      <c r="G104" s="16"/>
      <c r="H104" s="17"/>
      <c r="I104" s="11"/>
      <c r="J104" s="11"/>
      <c r="K104" s="11"/>
    </row>
    <row r="105" ht="24" customHeight="1" spans="1:11">
      <c r="A105" s="11"/>
      <c r="B105" s="12"/>
      <c r="C105" s="13" t="s">
        <v>733</v>
      </c>
      <c r="D105" s="14">
        <f>D104-D103</f>
        <v>0</v>
      </c>
      <c r="E105" s="15"/>
      <c r="F105" s="16"/>
      <c r="G105" s="16"/>
      <c r="H105" s="17"/>
      <c r="I105" s="11"/>
      <c r="J105" s="11"/>
      <c r="K105" s="11"/>
    </row>
    <row r="106" ht="24" customHeight="1" spans="1:11">
      <c r="A106" s="11"/>
      <c r="B106" s="12"/>
      <c r="C106" s="31" t="s">
        <v>734</v>
      </c>
      <c r="D106" s="32">
        <f>IF(D103=0,0,D104/D103-1)*100</f>
        <v>0</v>
      </c>
      <c r="E106" s="15" t="s">
        <v>653</v>
      </c>
      <c r="F106" s="18">
        <v>0</v>
      </c>
      <c r="G106" s="18">
        <v>10</v>
      </c>
      <c r="H106" s="84" t="s">
        <v>654</v>
      </c>
      <c r="I106" s="109"/>
      <c r="J106" s="109"/>
      <c r="K106" s="109"/>
    </row>
    <row r="107" ht="24" customHeight="1" spans="1:11">
      <c r="A107" s="11" t="s">
        <v>1190</v>
      </c>
      <c r="B107" s="114" t="s">
        <v>1191</v>
      </c>
      <c r="C107" s="43" t="s">
        <v>661</v>
      </c>
      <c r="D107" s="115">
        <v>0</v>
      </c>
      <c r="E107" s="15"/>
      <c r="F107" s="55"/>
      <c r="G107" s="116"/>
      <c r="H107" s="41"/>
      <c r="I107" s="41"/>
      <c r="J107" s="41"/>
      <c r="K107" s="41"/>
    </row>
    <row r="108" ht="24" customHeight="1" spans="1:11">
      <c r="A108" s="11"/>
      <c r="B108" s="114"/>
      <c r="C108" s="43" t="s">
        <v>80</v>
      </c>
      <c r="D108" s="117">
        <v>0</v>
      </c>
      <c r="E108" s="15"/>
      <c r="F108" s="55"/>
      <c r="G108" s="116"/>
      <c r="H108" s="41"/>
      <c r="I108" s="41"/>
      <c r="J108" s="41"/>
      <c r="K108" s="41"/>
    </row>
    <row r="109" ht="24" customHeight="1" spans="1:11">
      <c r="A109" s="11"/>
      <c r="B109" s="114"/>
      <c r="C109" s="103" t="s">
        <v>733</v>
      </c>
      <c r="D109" s="118">
        <f>D108-D107</f>
        <v>0</v>
      </c>
      <c r="E109" s="15"/>
      <c r="F109" s="55"/>
      <c r="G109" s="116"/>
      <c r="H109" s="47"/>
      <c r="I109" s="41"/>
      <c r="J109" s="41"/>
      <c r="K109" s="41"/>
    </row>
    <row r="110" ht="24" customHeight="1" spans="1:11">
      <c r="A110" s="11"/>
      <c r="B110" s="114"/>
      <c r="C110" s="103" t="s">
        <v>734</v>
      </c>
      <c r="D110" s="32">
        <f>IF(D107=0,0,D109/D107)*100</f>
        <v>0</v>
      </c>
      <c r="E110" s="15" t="s">
        <v>653</v>
      </c>
      <c r="F110" s="18">
        <v>0</v>
      </c>
      <c r="G110" s="18">
        <v>10</v>
      </c>
      <c r="H110" s="112" t="s">
        <v>654</v>
      </c>
      <c r="I110" s="82"/>
      <c r="J110" s="82"/>
      <c r="K110" s="82"/>
    </row>
    <row r="111" ht="24" customHeight="1" spans="1:11">
      <c r="A111" s="11" t="s">
        <v>1192</v>
      </c>
      <c r="B111" s="114" t="s">
        <v>1191</v>
      </c>
      <c r="C111" s="43" t="s">
        <v>661</v>
      </c>
      <c r="D111" s="115">
        <v>0</v>
      </c>
      <c r="E111" s="15"/>
      <c r="F111" s="55"/>
      <c r="G111" s="116"/>
      <c r="H111" s="41"/>
      <c r="I111" s="41"/>
      <c r="J111" s="41"/>
      <c r="K111" s="41"/>
    </row>
    <row r="112" ht="24" customHeight="1" spans="1:11">
      <c r="A112" s="11"/>
      <c r="B112" s="114"/>
      <c r="C112" s="43" t="s">
        <v>80</v>
      </c>
      <c r="D112" s="117">
        <v>0</v>
      </c>
      <c r="E112" s="15"/>
      <c r="F112" s="55"/>
      <c r="G112" s="116"/>
      <c r="H112" s="41"/>
      <c r="I112" s="41"/>
      <c r="J112" s="41"/>
      <c r="K112" s="41"/>
    </row>
    <row r="113" ht="24" customHeight="1" spans="1:11">
      <c r="A113" s="11"/>
      <c r="B113" s="114"/>
      <c r="C113" s="103" t="s">
        <v>733</v>
      </c>
      <c r="D113" s="118">
        <f>D112-D111</f>
        <v>0</v>
      </c>
      <c r="E113" s="15"/>
      <c r="F113" s="55"/>
      <c r="G113" s="116"/>
      <c r="H113" s="47"/>
      <c r="I113" s="41"/>
      <c r="J113" s="41"/>
      <c r="K113" s="41"/>
    </row>
    <row r="114" ht="24" customHeight="1" spans="1:11">
      <c r="A114" s="30"/>
      <c r="B114" s="119"/>
      <c r="C114" s="103" t="s">
        <v>734</v>
      </c>
      <c r="D114" s="32">
        <f>IF(D111=0,0,D113/D111)*100</f>
        <v>0</v>
      </c>
      <c r="E114" s="33" t="s">
        <v>653</v>
      </c>
      <c r="F114" s="98">
        <v>0</v>
      </c>
      <c r="G114" s="98">
        <v>10</v>
      </c>
      <c r="H114" s="112" t="s">
        <v>654</v>
      </c>
      <c r="I114" s="82"/>
      <c r="J114" s="82"/>
      <c r="K114" s="82"/>
    </row>
    <row r="115" ht="24" customHeight="1" spans="1:11">
      <c r="A115" s="48" t="s">
        <v>1069</v>
      </c>
      <c r="B115" s="99" t="s">
        <v>736</v>
      </c>
      <c r="C115" s="49" t="s">
        <v>661</v>
      </c>
      <c r="D115" s="50">
        <v>0</v>
      </c>
      <c r="E115" s="51"/>
      <c r="F115" s="107"/>
      <c r="G115" s="107"/>
      <c r="H115" s="108"/>
      <c r="I115" s="48"/>
      <c r="J115" s="48"/>
      <c r="K115" s="48"/>
    </row>
    <row r="116" ht="24" customHeight="1" spans="1:11">
      <c r="A116" s="11"/>
      <c r="B116" s="12"/>
      <c r="C116" s="13" t="s">
        <v>80</v>
      </c>
      <c r="D116" s="14">
        <v>0</v>
      </c>
      <c r="E116" s="15"/>
      <c r="F116" s="16"/>
      <c r="G116" s="16"/>
      <c r="H116" s="17"/>
      <c r="I116" s="11"/>
      <c r="J116" s="11"/>
      <c r="K116" s="11"/>
    </row>
    <row r="117" ht="24" customHeight="1" spans="1:11">
      <c r="A117" s="11"/>
      <c r="B117" s="12"/>
      <c r="C117" s="13" t="s">
        <v>733</v>
      </c>
      <c r="D117" s="14">
        <f>D116-D115</f>
        <v>0</v>
      </c>
      <c r="E117" s="15"/>
      <c r="F117" s="16"/>
      <c r="G117" s="16"/>
      <c r="H117" s="17"/>
      <c r="I117" s="11"/>
      <c r="J117" s="11"/>
      <c r="K117" s="11"/>
    </row>
    <row r="118" ht="24" customHeight="1" spans="1:11">
      <c r="A118" s="30"/>
      <c r="B118" s="97"/>
      <c r="C118" s="31" t="s">
        <v>734</v>
      </c>
      <c r="D118" s="14">
        <f>IF(D115=0,0,D116/D115-1)*100</f>
        <v>0</v>
      </c>
      <c r="E118" s="15" t="s">
        <v>653</v>
      </c>
      <c r="F118" s="18">
        <v>0</v>
      </c>
      <c r="G118" s="18">
        <v>10</v>
      </c>
      <c r="H118" s="29" t="s">
        <v>654</v>
      </c>
      <c r="I118" s="109"/>
      <c r="J118" s="109"/>
      <c r="K118" s="109"/>
    </row>
    <row r="119" ht="24" customHeight="1" spans="1:11">
      <c r="A119" s="48" t="s">
        <v>1193</v>
      </c>
      <c r="B119" s="99" t="s">
        <v>1194</v>
      </c>
      <c r="C119" s="120" t="s">
        <v>661</v>
      </c>
      <c r="D119" s="14">
        <f>IF(D103-D107-D111=0,0,D115/(D103-D107-D111))*100</f>
        <v>0</v>
      </c>
      <c r="E119" s="15" t="s">
        <v>653</v>
      </c>
      <c r="F119" s="18">
        <v>90</v>
      </c>
      <c r="G119" s="18">
        <v>100</v>
      </c>
      <c r="H119" s="121" t="s">
        <v>654</v>
      </c>
      <c r="I119" s="82"/>
      <c r="J119" s="82"/>
      <c r="K119" s="82"/>
    </row>
    <row r="120" ht="24" customHeight="1" spans="1:11">
      <c r="A120" s="30"/>
      <c r="B120" s="97"/>
      <c r="C120" s="120" t="s">
        <v>80</v>
      </c>
      <c r="D120" s="32">
        <f>IF(D104-D108-D112=0,0,D116/(D104-D108-D112))*100</f>
        <v>0</v>
      </c>
      <c r="E120" s="33" t="s">
        <v>653</v>
      </c>
      <c r="F120" s="98">
        <v>90</v>
      </c>
      <c r="G120" s="98">
        <v>100</v>
      </c>
      <c r="H120" s="112" t="s">
        <v>654</v>
      </c>
      <c r="I120" s="82"/>
      <c r="J120" s="82"/>
      <c r="K120" s="82"/>
    </row>
    <row r="121" ht="24" customHeight="1" spans="1:11">
      <c r="A121" s="48" t="s">
        <v>1195</v>
      </c>
      <c r="B121" s="99" t="s">
        <v>736</v>
      </c>
      <c r="C121" s="49" t="s">
        <v>661</v>
      </c>
      <c r="D121" s="50">
        <v>0</v>
      </c>
      <c r="E121" s="51"/>
      <c r="F121" s="107"/>
      <c r="G121" s="107"/>
      <c r="H121" s="108"/>
      <c r="I121" s="48"/>
      <c r="J121" s="48"/>
      <c r="K121" s="48"/>
    </row>
    <row r="122" ht="24" customHeight="1" spans="1:11">
      <c r="A122" s="11"/>
      <c r="B122" s="12"/>
      <c r="C122" s="13" t="s">
        <v>80</v>
      </c>
      <c r="D122" s="14">
        <v>0</v>
      </c>
      <c r="E122" s="15"/>
      <c r="F122" s="16"/>
      <c r="G122" s="16"/>
      <c r="H122" s="17"/>
      <c r="I122" s="11"/>
      <c r="J122" s="11"/>
      <c r="K122" s="11"/>
    </row>
    <row r="123" ht="24" customHeight="1" spans="1:11">
      <c r="A123" s="11"/>
      <c r="B123" s="12"/>
      <c r="C123" s="13" t="s">
        <v>733</v>
      </c>
      <c r="D123" s="14">
        <f>D122-D121</f>
        <v>0</v>
      </c>
      <c r="E123" s="15"/>
      <c r="F123" s="16"/>
      <c r="G123" s="16"/>
      <c r="H123" s="17"/>
      <c r="I123" s="11"/>
      <c r="J123" s="11"/>
      <c r="K123" s="11"/>
    </row>
    <row r="124" ht="24" customHeight="1" spans="1:11">
      <c r="A124" s="11"/>
      <c r="B124" s="12"/>
      <c r="C124" s="13" t="s">
        <v>734</v>
      </c>
      <c r="D124" s="14">
        <f>IF(D121=0,0,D122/D121-1)*100</f>
        <v>0</v>
      </c>
      <c r="E124" s="15" t="s">
        <v>653</v>
      </c>
      <c r="F124" s="18">
        <v>-10</v>
      </c>
      <c r="G124" s="18">
        <v>20</v>
      </c>
      <c r="H124" s="29" t="s">
        <v>654</v>
      </c>
      <c r="I124" s="25"/>
      <c r="J124" s="25"/>
      <c r="K124" s="25"/>
    </row>
    <row r="125" ht="24" customHeight="1" spans="1:11">
      <c r="A125" s="11" t="s">
        <v>1196</v>
      </c>
      <c r="B125" s="12" t="s">
        <v>1197</v>
      </c>
      <c r="C125" s="13" t="s">
        <v>661</v>
      </c>
      <c r="D125" s="14">
        <f>IF(D103=0,0,D121/D103*100)</f>
        <v>0</v>
      </c>
      <c r="E125" s="15" t="s">
        <v>653</v>
      </c>
      <c r="F125" s="18">
        <v>0</v>
      </c>
      <c r="G125" s="18">
        <v>3</v>
      </c>
      <c r="H125" s="29" t="s">
        <v>654</v>
      </c>
      <c r="I125" s="25"/>
      <c r="J125" s="25"/>
      <c r="K125" s="25"/>
    </row>
    <row r="126" ht="24" customHeight="1" spans="1:11">
      <c r="A126" s="30"/>
      <c r="B126" s="97"/>
      <c r="C126" s="31" t="s">
        <v>80</v>
      </c>
      <c r="D126" s="32">
        <f>IF(D104=0,0,D122/D104*100)</f>
        <v>0</v>
      </c>
      <c r="E126" s="15" t="s">
        <v>653</v>
      </c>
      <c r="F126" s="18">
        <v>0</v>
      </c>
      <c r="G126" s="18">
        <v>3</v>
      </c>
      <c r="H126" s="84" t="s">
        <v>654</v>
      </c>
      <c r="I126" s="109"/>
      <c r="J126" s="109"/>
      <c r="K126" s="109"/>
    </row>
    <row r="127" ht="24" customHeight="1" spans="1:11">
      <c r="A127" s="48" t="s">
        <v>1198</v>
      </c>
      <c r="B127" s="99" t="s">
        <v>1191</v>
      </c>
      <c r="C127" s="100" t="s">
        <v>661</v>
      </c>
      <c r="D127" s="115">
        <v>0</v>
      </c>
      <c r="E127" s="15"/>
      <c r="F127" s="18"/>
      <c r="G127" s="116"/>
      <c r="H127" s="41"/>
      <c r="I127" s="41"/>
      <c r="J127" s="41"/>
      <c r="K127" s="41"/>
    </row>
    <row r="128" ht="24" customHeight="1" spans="1:11">
      <c r="A128" s="11"/>
      <c r="B128" s="12"/>
      <c r="C128" s="100" t="s">
        <v>80</v>
      </c>
      <c r="D128" s="117">
        <v>0</v>
      </c>
      <c r="E128" s="15"/>
      <c r="F128" s="55"/>
      <c r="G128" s="116"/>
      <c r="H128" s="41"/>
      <c r="I128" s="41"/>
      <c r="J128" s="41"/>
      <c r="K128" s="41"/>
    </row>
    <row r="129" ht="24" customHeight="1" spans="1:11">
      <c r="A129" s="11"/>
      <c r="B129" s="12"/>
      <c r="C129" s="120" t="s">
        <v>733</v>
      </c>
      <c r="D129" s="118">
        <f>D128-D127</f>
        <v>0</v>
      </c>
      <c r="E129" s="15"/>
      <c r="F129" s="55"/>
      <c r="G129" s="116"/>
      <c r="H129" s="47"/>
      <c r="I129" s="41"/>
      <c r="J129" s="41"/>
      <c r="K129" s="41"/>
    </row>
    <row r="130" ht="24" customHeight="1" spans="1:11">
      <c r="A130" s="30"/>
      <c r="B130" s="97"/>
      <c r="C130" s="120" t="s">
        <v>734</v>
      </c>
      <c r="D130" s="14">
        <f>IF(D127=0,0,D129/D127)*100</f>
        <v>0</v>
      </c>
      <c r="E130" s="15" t="s">
        <v>653</v>
      </c>
      <c r="F130" s="18">
        <v>-10</v>
      </c>
      <c r="G130" s="18">
        <v>20</v>
      </c>
      <c r="H130" s="121" t="s">
        <v>654</v>
      </c>
      <c r="I130" s="82"/>
      <c r="J130" s="82"/>
      <c r="K130" s="82"/>
    </row>
    <row r="131" ht="24" customHeight="1" spans="1:11">
      <c r="A131" s="48" t="s">
        <v>1199</v>
      </c>
      <c r="B131" s="99" t="s">
        <v>1200</v>
      </c>
      <c r="C131" s="120" t="s">
        <v>661</v>
      </c>
      <c r="D131" s="14">
        <f>IF(D111=0,0,D127/D111)*100</f>
        <v>0</v>
      </c>
      <c r="E131" s="15" t="s">
        <v>653</v>
      </c>
      <c r="F131" s="18">
        <v>0</v>
      </c>
      <c r="G131" s="18">
        <v>3</v>
      </c>
      <c r="H131" s="121" t="s">
        <v>654</v>
      </c>
      <c r="I131" s="82"/>
      <c r="J131" s="82"/>
      <c r="K131" s="82"/>
    </row>
    <row r="132" ht="24" customHeight="1" spans="1:11">
      <c r="A132" s="30"/>
      <c r="B132" s="97"/>
      <c r="C132" s="120" t="s">
        <v>80</v>
      </c>
      <c r="D132" s="32">
        <f>IF(D112=0,0,D128/D112)*100</f>
        <v>0</v>
      </c>
      <c r="E132" s="33" t="s">
        <v>653</v>
      </c>
      <c r="F132" s="98">
        <v>0</v>
      </c>
      <c r="G132" s="98">
        <v>3</v>
      </c>
      <c r="H132" s="112" t="s">
        <v>654</v>
      </c>
      <c r="I132" s="82"/>
      <c r="J132" s="82"/>
      <c r="K132" s="82"/>
    </row>
    <row r="133" ht="24" customHeight="1" spans="1:11">
      <c r="A133" s="48" t="s">
        <v>1201</v>
      </c>
      <c r="B133" s="99" t="s">
        <v>736</v>
      </c>
      <c r="C133" s="49" t="s">
        <v>661</v>
      </c>
      <c r="D133" s="50">
        <v>0</v>
      </c>
      <c r="E133" s="51"/>
      <c r="F133" s="107"/>
      <c r="G133" s="107"/>
      <c r="H133" s="108"/>
      <c r="I133" s="48"/>
      <c r="J133" s="48"/>
      <c r="K133" s="48"/>
    </row>
    <row r="134" ht="24" customHeight="1" spans="1:11">
      <c r="A134" s="11"/>
      <c r="B134" s="12"/>
      <c r="C134" s="13" t="s">
        <v>80</v>
      </c>
      <c r="D134" s="14">
        <v>0</v>
      </c>
      <c r="E134" s="15"/>
      <c r="F134" s="16"/>
      <c r="G134" s="16"/>
      <c r="H134" s="17"/>
      <c r="I134" s="11"/>
      <c r="J134" s="11"/>
      <c r="K134" s="11"/>
    </row>
    <row r="135" ht="24" customHeight="1" spans="1:11">
      <c r="A135" s="11"/>
      <c r="B135" s="12"/>
      <c r="C135" s="13" t="s">
        <v>733</v>
      </c>
      <c r="D135" s="14">
        <f>D134-D133</f>
        <v>0</v>
      </c>
      <c r="E135" s="15"/>
      <c r="F135" s="16"/>
      <c r="G135" s="16"/>
      <c r="H135" s="17"/>
      <c r="I135" s="11"/>
      <c r="J135" s="11"/>
      <c r="K135" s="11"/>
    </row>
    <row r="136" ht="24" customHeight="1" spans="1:11">
      <c r="A136" s="11"/>
      <c r="B136" s="12"/>
      <c r="C136" s="13" t="s">
        <v>734</v>
      </c>
      <c r="D136" s="14">
        <f>IF(D133=0,0,D134/D133-1)*100</f>
        <v>0</v>
      </c>
      <c r="E136" s="15" t="s">
        <v>653</v>
      </c>
      <c r="F136" s="18">
        <v>5</v>
      </c>
      <c r="G136" s="18">
        <v>20</v>
      </c>
      <c r="H136" s="29" t="s">
        <v>654</v>
      </c>
      <c r="I136" s="25"/>
      <c r="J136" s="25"/>
      <c r="K136" s="25"/>
    </row>
    <row r="137" ht="24" customHeight="1" spans="1:11">
      <c r="A137" s="11" t="s">
        <v>1085</v>
      </c>
      <c r="B137" s="12" t="s">
        <v>837</v>
      </c>
      <c r="C137" s="13" t="s">
        <v>661</v>
      </c>
      <c r="D137" s="14">
        <f>IF(D115=0,0,D133/D115)</f>
        <v>0</v>
      </c>
      <c r="E137" s="15"/>
      <c r="F137" s="16"/>
      <c r="G137" s="16"/>
      <c r="H137" s="17"/>
      <c r="I137" s="11"/>
      <c r="J137" s="11"/>
      <c r="K137" s="11"/>
    </row>
    <row r="138" ht="24" customHeight="1" spans="1:11">
      <c r="A138" s="11"/>
      <c r="B138" s="12"/>
      <c r="C138" s="13" t="s">
        <v>80</v>
      </c>
      <c r="D138" s="14">
        <f>IF(D116=0,0,D134/D116)</f>
        <v>0</v>
      </c>
      <c r="E138" s="15"/>
      <c r="F138" s="16"/>
      <c r="G138" s="16"/>
      <c r="H138" s="17"/>
      <c r="I138" s="11"/>
      <c r="J138" s="11"/>
      <c r="K138" s="11"/>
    </row>
    <row r="139" ht="24" customHeight="1" spans="1:11">
      <c r="A139" s="11"/>
      <c r="B139" s="12"/>
      <c r="C139" s="13" t="s">
        <v>733</v>
      </c>
      <c r="D139" s="14">
        <f>D138-D137</f>
        <v>0</v>
      </c>
      <c r="E139" s="15"/>
      <c r="F139" s="16"/>
      <c r="G139" s="16"/>
      <c r="H139" s="17"/>
      <c r="I139" s="11"/>
      <c r="J139" s="11"/>
      <c r="K139" s="11"/>
    </row>
    <row r="140" ht="24" customHeight="1" spans="1:11">
      <c r="A140" s="11"/>
      <c r="B140" s="12"/>
      <c r="C140" s="13" t="s">
        <v>734</v>
      </c>
      <c r="D140" s="14">
        <f>IF(D137=0,0,D138/D137-1)*100</f>
        <v>0</v>
      </c>
      <c r="E140" s="15" t="s">
        <v>653</v>
      </c>
      <c r="F140" s="18">
        <v>2</v>
      </c>
      <c r="G140" s="18">
        <v>15</v>
      </c>
      <c r="H140" s="29" t="s">
        <v>654</v>
      </c>
      <c r="I140" s="25"/>
      <c r="J140" s="25"/>
      <c r="K140" s="25"/>
    </row>
    <row r="141" ht="24" customHeight="1" spans="1:11">
      <c r="A141" s="11" t="s">
        <v>1086</v>
      </c>
      <c r="B141" s="12" t="s">
        <v>1202</v>
      </c>
      <c r="C141" s="13" t="s">
        <v>661</v>
      </c>
      <c r="D141" s="14">
        <v>0</v>
      </c>
      <c r="E141" s="15" t="s">
        <v>653</v>
      </c>
      <c r="F141" s="18">
        <v>60</v>
      </c>
      <c r="G141" s="18">
        <v>300</v>
      </c>
      <c r="H141" s="29" t="s">
        <v>654</v>
      </c>
      <c r="I141" s="25"/>
      <c r="J141" s="25"/>
      <c r="K141" s="25"/>
    </row>
    <row r="142" ht="24" customHeight="1" spans="1:11">
      <c r="A142" s="11"/>
      <c r="B142" s="12"/>
      <c r="C142" s="13" t="s">
        <v>80</v>
      </c>
      <c r="D142" s="14">
        <v>0</v>
      </c>
      <c r="E142" s="15" t="s">
        <v>653</v>
      </c>
      <c r="F142" s="18">
        <v>60</v>
      </c>
      <c r="G142" s="18">
        <v>300</v>
      </c>
      <c r="H142" s="29" t="s">
        <v>654</v>
      </c>
      <c r="I142" s="25"/>
      <c r="J142" s="25"/>
      <c r="K142" s="25"/>
    </row>
    <row r="143" ht="24" customHeight="1" spans="1:11">
      <c r="A143" s="11"/>
      <c r="B143" s="12"/>
      <c r="C143" s="13" t="s">
        <v>733</v>
      </c>
      <c r="D143" s="14">
        <f>D142-D141</f>
        <v>0</v>
      </c>
      <c r="E143" s="15"/>
      <c r="F143" s="16"/>
      <c r="G143" s="16"/>
      <c r="H143" s="17"/>
      <c r="I143" s="11"/>
      <c r="J143" s="11"/>
      <c r="K143" s="11"/>
    </row>
    <row r="144" ht="24" customHeight="1" spans="1:11">
      <c r="A144" s="11"/>
      <c r="B144" s="12"/>
      <c r="C144" s="13" t="s">
        <v>734</v>
      </c>
      <c r="D144" s="14">
        <f>IF(D141=0,0,D142/D141-1)*100</f>
        <v>0</v>
      </c>
      <c r="E144" s="15"/>
      <c r="F144" s="55"/>
      <c r="G144" s="55"/>
      <c r="H144" s="19"/>
      <c r="I144" s="25"/>
      <c r="J144" s="25"/>
      <c r="K144" s="25"/>
    </row>
    <row r="145" ht="24" customHeight="1" spans="1:11">
      <c r="A145" s="8" t="s">
        <v>932</v>
      </c>
      <c r="B145" s="8"/>
      <c r="C145" s="9"/>
      <c r="D145" s="54"/>
      <c r="E145" s="54"/>
      <c r="F145" s="54"/>
      <c r="G145" s="54"/>
      <c r="H145" s="10"/>
      <c r="I145" s="54"/>
      <c r="J145" s="54"/>
      <c r="K145" s="54"/>
    </row>
    <row r="146" ht="24" customHeight="1" spans="1:11">
      <c r="A146" s="11" t="s">
        <v>1088</v>
      </c>
      <c r="B146" s="11" t="s">
        <v>1203</v>
      </c>
      <c r="C146" s="13" t="s">
        <v>661</v>
      </c>
      <c r="D146" s="14">
        <v>0</v>
      </c>
      <c r="E146" s="15" t="s">
        <v>653</v>
      </c>
      <c r="F146" s="18">
        <v>0.2</v>
      </c>
      <c r="G146" s="18">
        <v>1</v>
      </c>
      <c r="H146" s="29" t="s">
        <v>654</v>
      </c>
      <c r="I146" s="25"/>
      <c r="J146" s="25"/>
      <c r="K146" s="25"/>
    </row>
    <row r="147" ht="24" customHeight="1" spans="1:11">
      <c r="A147" s="11"/>
      <c r="B147" s="11"/>
      <c r="C147" s="13" t="s">
        <v>80</v>
      </c>
      <c r="D147" s="14">
        <v>0</v>
      </c>
      <c r="E147" s="15" t="s">
        <v>653</v>
      </c>
      <c r="F147" s="18">
        <v>0.2</v>
      </c>
      <c r="G147" s="18">
        <v>1</v>
      </c>
      <c r="H147" s="29" t="s">
        <v>654</v>
      </c>
      <c r="I147" s="25"/>
      <c r="J147" s="25"/>
      <c r="K147" s="25"/>
    </row>
    <row r="148" ht="24" customHeight="1" spans="1:11">
      <c r="A148" s="11"/>
      <c r="B148" s="11"/>
      <c r="C148" s="13" t="s">
        <v>733</v>
      </c>
      <c r="D148" s="14">
        <f>D147-D146</f>
        <v>0</v>
      </c>
      <c r="E148" s="15"/>
      <c r="F148" s="16"/>
      <c r="G148" s="16"/>
      <c r="H148" s="17"/>
      <c r="I148" s="11"/>
      <c r="J148" s="11"/>
      <c r="K148" s="11"/>
    </row>
    <row r="149" ht="24" customHeight="1" spans="1:11">
      <c r="A149" s="11" t="s">
        <v>1204</v>
      </c>
      <c r="B149" s="11" t="s">
        <v>1205</v>
      </c>
      <c r="C149" s="13" t="s">
        <v>661</v>
      </c>
      <c r="D149" s="14">
        <v>0</v>
      </c>
      <c r="E149" s="15" t="s">
        <v>653</v>
      </c>
      <c r="F149" s="18">
        <v>0</v>
      </c>
      <c r="G149" s="18">
        <v>3</v>
      </c>
      <c r="H149" s="29" t="s">
        <v>654</v>
      </c>
      <c r="I149" s="25"/>
      <c r="J149" s="25"/>
      <c r="K149" s="25"/>
    </row>
    <row r="150" ht="24" customHeight="1" spans="1:11">
      <c r="A150" s="11"/>
      <c r="B150" s="11"/>
      <c r="C150" s="13" t="s">
        <v>80</v>
      </c>
      <c r="D150" s="14">
        <v>0</v>
      </c>
      <c r="E150" s="15" t="s">
        <v>653</v>
      </c>
      <c r="F150" s="18">
        <v>0</v>
      </c>
      <c r="G150" s="18">
        <v>3</v>
      </c>
      <c r="H150" s="29" t="s">
        <v>654</v>
      </c>
      <c r="I150" s="25"/>
      <c r="J150" s="25"/>
      <c r="K150" s="25"/>
    </row>
  </sheetData>
  <mergeCells count="92">
    <mergeCell ref="A1:K1"/>
    <mergeCell ref="F4:G4"/>
    <mergeCell ref="A6:I6"/>
    <mergeCell ref="A56:I56"/>
    <mergeCell ref="A89:I89"/>
    <mergeCell ref="A102:I102"/>
    <mergeCell ref="A145:I145"/>
    <mergeCell ref="A4:A5"/>
    <mergeCell ref="A7:A10"/>
    <mergeCell ref="A11:A14"/>
    <mergeCell ref="A15:A18"/>
    <mergeCell ref="A19:A22"/>
    <mergeCell ref="A23:A26"/>
    <mergeCell ref="A27:A28"/>
    <mergeCell ref="A29:A32"/>
    <mergeCell ref="A33:A36"/>
    <mergeCell ref="A37:A42"/>
    <mergeCell ref="A43:A46"/>
    <mergeCell ref="A47:A49"/>
    <mergeCell ref="A50:A53"/>
    <mergeCell ref="A54:A55"/>
    <mergeCell ref="A57:A60"/>
    <mergeCell ref="A61:A64"/>
    <mergeCell ref="A65:A68"/>
    <mergeCell ref="A69:A72"/>
    <mergeCell ref="A73:A76"/>
    <mergeCell ref="A77:A80"/>
    <mergeCell ref="A81:A84"/>
    <mergeCell ref="A85:A88"/>
    <mergeCell ref="A90:A93"/>
    <mergeCell ref="A94:A97"/>
    <mergeCell ref="A98:A101"/>
    <mergeCell ref="A103:A106"/>
    <mergeCell ref="A107:A110"/>
    <mergeCell ref="A111:A114"/>
    <mergeCell ref="A115:A118"/>
    <mergeCell ref="A119:A120"/>
    <mergeCell ref="A121:A124"/>
    <mergeCell ref="A125:A126"/>
    <mergeCell ref="A127:A130"/>
    <mergeCell ref="A131:A132"/>
    <mergeCell ref="A133:A136"/>
    <mergeCell ref="A137:A140"/>
    <mergeCell ref="A141:A144"/>
    <mergeCell ref="A146:A148"/>
    <mergeCell ref="A149:A150"/>
    <mergeCell ref="B4:B5"/>
    <mergeCell ref="B7:B10"/>
    <mergeCell ref="B11:B14"/>
    <mergeCell ref="B15:B18"/>
    <mergeCell ref="B19:B22"/>
    <mergeCell ref="B23:B26"/>
    <mergeCell ref="B27:B28"/>
    <mergeCell ref="B29:B32"/>
    <mergeCell ref="B33:B36"/>
    <mergeCell ref="B37:B42"/>
    <mergeCell ref="B43:B46"/>
    <mergeCell ref="B47:B49"/>
    <mergeCell ref="B50:B53"/>
    <mergeCell ref="B54:B55"/>
    <mergeCell ref="B57:B60"/>
    <mergeCell ref="B61:B64"/>
    <mergeCell ref="B65:B68"/>
    <mergeCell ref="B69:B72"/>
    <mergeCell ref="B73:B76"/>
    <mergeCell ref="B77:B80"/>
    <mergeCell ref="B81:B84"/>
    <mergeCell ref="B85:B88"/>
    <mergeCell ref="B90:B93"/>
    <mergeCell ref="B94:B97"/>
    <mergeCell ref="B98:B101"/>
    <mergeCell ref="B103:B106"/>
    <mergeCell ref="B107:B110"/>
    <mergeCell ref="B111:B114"/>
    <mergeCell ref="B115:B118"/>
    <mergeCell ref="B119:B120"/>
    <mergeCell ref="B121:B124"/>
    <mergeCell ref="B125:B126"/>
    <mergeCell ref="B127:B130"/>
    <mergeCell ref="B131:B132"/>
    <mergeCell ref="B133:B136"/>
    <mergeCell ref="B137:B140"/>
    <mergeCell ref="B141:B144"/>
    <mergeCell ref="B146:B148"/>
    <mergeCell ref="B149:B150"/>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showGridLines="0" showZeros="0" zoomScalePageLayoutView="60" workbookViewId="0">
      <pane topLeftCell="B5" activePane="bottomRight" state="frozen"/>
      <selection activeCell="A1" sqref="A1:I1"/>
    </sheetView>
  </sheetViews>
  <sheetFormatPr defaultColWidth="8" defaultRowHeight="13.5"/>
  <cols>
    <col min="1" max="1" width="58.0833333333333" style="1"/>
    <col min="2" max="2" width="23.6666666666667" style="1"/>
    <col min="3" max="3" width="18.2083333333333" style="1"/>
    <col min="4" max="4" width="19.2166666666667" style="1"/>
    <col min="5" max="5" width="22.225" style="1"/>
    <col min="6" max="6" width="24.0916666666667" style="1"/>
    <col min="7" max="8" width="17.925" style="1"/>
    <col min="9" max="9" width="18.9333333333333" style="1"/>
  </cols>
  <sheetData>
    <row r="1" ht="45" customHeight="1" spans="1:9">
      <c r="A1" s="340" t="s">
        <v>48</v>
      </c>
      <c r="B1" s="341"/>
      <c r="C1" s="341"/>
      <c r="D1" s="500"/>
      <c r="E1" s="341"/>
      <c r="F1" s="341"/>
      <c r="G1" s="341"/>
      <c r="H1" s="341"/>
      <c r="I1" s="341"/>
    </row>
    <row r="2" ht="19.5" customHeight="1" spans="1:9">
      <c r="A2" s="431"/>
      <c r="B2" s="431"/>
      <c r="C2" s="431"/>
      <c r="D2" s="501"/>
      <c r="E2" s="431"/>
      <c r="F2" s="431"/>
      <c r="G2" s="431"/>
      <c r="H2" s="431"/>
      <c r="I2" s="509" t="s">
        <v>23</v>
      </c>
    </row>
    <row r="3" ht="19.5" customHeight="1" spans="1:9">
      <c r="A3" s="342" t="s">
        <v>49</v>
      </c>
      <c r="B3" s="342"/>
      <c r="C3" s="369"/>
      <c r="D3" s="502"/>
      <c r="E3" s="342"/>
      <c r="F3" s="342"/>
      <c r="G3" s="342"/>
      <c r="H3" s="342"/>
      <c r="I3" s="344" t="s">
        <v>50</v>
      </c>
    </row>
    <row r="4" ht="39.75" customHeight="1" spans="1:9">
      <c r="A4" s="345" t="s">
        <v>51</v>
      </c>
      <c r="B4" s="503" t="s">
        <v>52</v>
      </c>
      <c r="C4" s="459" t="s">
        <v>53</v>
      </c>
      <c r="D4" s="459" t="s">
        <v>54</v>
      </c>
      <c r="E4" s="504" t="s">
        <v>55</v>
      </c>
      <c r="F4" s="505" t="s">
        <v>56</v>
      </c>
      <c r="G4" s="505" t="s">
        <v>57</v>
      </c>
      <c r="H4" s="505" t="s">
        <v>58</v>
      </c>
      <c r="I4" s="503" t="s">
        <v>59</v>
      </c>
    </row>
    <row r="5" ht="27" customHeight="1" spans="1:9">
      <c r="A5" s="506" t="s">
        <v>60</v>
      </c>
      <c r="B5" s="438">
        <f>C5+D5+E5+F5+G5+H5+I5</f>
        <v>246939813.04</v>
      </c>
      <c r="C5" s="416">
        <v>0</v>
      </c>
      <c r="D5" s="416">
        <v>71992852.95</v>
      </c>
      <c r="E5" s="438">
        <v>174946960.09</v>
      </c>
      <c r="F5" s="438">
        <v>0</v>
      </c>
      <c r="G5" s="438">
        <v>0</v>
      </c>
      <c r="H5" s="438">
        <v>0</v>
      </c>
      <c r="I5" s="474">
        <v>0</v>
      </c>
    </row>
    <row r="6" ht="27" customHeight="1" spans="1:9">
      <c r="A6" s="437" t="s">
        <v>61</v>
      </c>
      <c r="B6" s="438">
        <f>C6+D6+E6+F6+G6+H6+I6</f>
        <v>116330760.09</v>
      </c>
      <c r="C6" s="438">
        <v>0</v>
      </c>
      <c r="D6" s="438">
        <v>21133800</v>
      </c>
      <c r="E6" s="438">
        <v>95196960.09</v>
      </c>
      <c r="F6" s="438">
        <v>0</v>
      </c>
      <c r="G6" s="438">
        <v>0</v>
      </c>
      <c r="H6" s="438">
        <v>0</v>
      </c>
      <c r="I6" s="474">
        <v>0</v>
      </c>
    </row>
    <row r="7" ht="27" customHeight="1" spans="1:9">
      <c r="A7" s="437" t="s">
        <v>62</v>
      </c>
      <c r="B7" s="438">
        <f>C7+D7+E7+F7+G7+H7+I7</f>
        <v>125387367</v>
      </c>
      <c r="C7" s="438">
        <v>0</v>
      </c>
      <c r="D7" s="438">
        <v>47387367</v>
      </c>
      <c r="E7" s="438">
        <v>78000000</v>
      </c>
      <c r="F7" s="438">
        <v>0</v>
      </c>
      <c r="G7" s="438">
        <v>0</v>
      </c>
      <c r="H7" s="438">
        <v>0</v>
      </c>
      <c r="I7" s="474">
        <v>0</v>
      </c>
    </row>
    <row r="8" ht="27" customHeight="1" spans="1:9">
      <c r="A8" s="348" t="s">
        <v>63</v>
      </c>
      <c r="B8" s="438">
        <f>C8+D8+E8+F8+G8+H8+I8</f>
        <v>1773047</v>
      </c>
      <c r="C8" s="438">
        <v>0</v>
      </c>
      <c r="D8" s="438">
        <v>993047</v>
      </c>
      <c r="E8" s="438">
        <v>780000</v>
      </c>
      <c r="F8" s="438">
        <v>0</v>
      </c>
      <c r="G8" s="438">
        <v>0</v>
      </c>
      <c r="H8" s="438">
        <v>0</v>
      </c>
      <c r="I8" s="474">
        <v>0</v>
      </c>
    </row>
    <row r="9" ht="27" customHeight="1" spans="1:9">
      <c r="A9" s="348" t="s">
        <v>64</v>
      </c>
      <c r="B9" s="438">
        <f>C9+D9</f>
        <v>2452453.95</v>
      </c>
      <c r="C9" s="438">
        <v>0</v>
      </c>
      <c r="D9" s="438">
        <v>2452453.95</v>
      </c>
      <c r="E9" s="507"/>
      <c r="F9" s="438"/>
      <c r="G9" s="438"/>
      <c r="H9" s="438"/>
      <c r="I9" s="438"/>
    </row>
    <row r="10" ht="27" customHeight="1" spans="1:9">
      <c r="A10" s="348" t="s">
        <v>65</v>
      </c>
      <c r="B10" s="438">
        <f>C10+D10+E10+F10+I10</f>
        <v>996185</v>
      </c>
      <c r="C10" s="438">
        <v>0</v>
      </c>
      <c r="D10" s="438">
        <v>26185</v>
      </c>
      <c r="E10" s="438">
        <v>970000</v>
      </c>
      <c r="F10" s="438">
        <v>0</v>
      </c>
      <c r="G10" s="438"/>
      <c r="H10" s="438"/>
      <c r="I10" s="438">
        <v>0</v>
      </c>
    </row>
    <row r="11" ht="27" customHeight="1" spans="1:9">
      <c r="A11" s="348" t="s">
        <v>66</v>
      </c>
      <c r="B11" s="438">
        <f>C11+D11+E11+F11+G11+H11+I11</f>
        <v>0</v>
      </c>
      <c r="C11" s="438">
        <v>0</v>
      </c>
      <c r="D11" s="438">
        <v>0</v>
      </c>
      <c r="E11" s="438">
        <v>0</v>
      </c>
      <c r="F11" s="438">
        <v>0</v>
      </c>
      <c r="G11" s="438">
        <v>0</v>
      </c>
      <c r="H11" s="438">
        <v>0</v>
      </c>
      <c r="I11" s="438">
        <v>0</v>
      </c>
    </row>
    <row r="12" ht="27" customHeight="1" spans="1:9">
      <c r="A12" s="348" t="s">
        <v>67</v>
      </c>
      <c r="B12" s="438">
        <f>C12</f>
        <v>0</v>
      </c>
      <c r="C12" s="438">
        <v>0</v>
      </c>
      <c r="D12" s="438"/>
      <c r="E12" s="438"/>
      <c r="F12" s="438"/>
      <c r="G12" s="438"/>
      <c r="H12" s="438"/>
      <c r="I12" s="438"/>
    </row>
    <row r="13" ht="27" customHeight="1" spans="1:9">
      <c r="A13" s="348" t="s">
        <v>68</v>
      </c>
      <c r="B13" s="438">
        <f>C13</f>
        <v>0</v>
      </c>
      <c r="C13" s="438">
        <v>0</v>
      </c>
      <c r="D13" s="438"/>
      <c r="E13" s="438"/>
      <c r="F13" s="438"/>
      <c r="G13" s="438"/>
      <c r="H13" s="438"/>
      <c r="I13" s="438"/>
    </row>
    <row r="14" ht="27" customHeight="1" spans="1:9">
      <c r="A14" s="437" t="s">
        <v>69</v>
      </c>
      <c r="B14" s="438">
        <f>C14+D14+E14+F14+G14+H14+I14</f>
        <v>221460065.44</v>
      </c>
      <c r="C14" s="438">
        <v>0</v>
      </c>
      <c r="D14" s="438">
        <v>47108182</v>
      </c>
      <c r="E14" s="438">
        <v>174351883.44</v>
      </c>
      <c r="F14" s="438">
        <v>0</v>
      </c>
      <c r="G14" s="438">
        <v>0</v>
      </c>
      <c r="H14" s="438">
        <v>0</v>
      </c>
      <c r="I14" s="438">
        <v>0</v>
      </c>
    </row>
    <row r="15" ht="27" customHeight="1" spans="1:9">
      <c r="A15" s="437" t="s">
        <v>70</v>
      </c>
      <c r="B15" s="438">
        <f>C15+D15+E15+F15+G15+H15+I15</f>
        <v>221059805.44</v>
      </c>
      <c r="C15" s="438">
        <v>0</v>
      </c>
      <c r="D15" s="438">
        <v>47087922</v>
      </c>
      <c r="E15" s="438">
        <v>173971883.44</v>
      </c>
      <c r="F15" s="438">
        <v>0</v>
      </c>
      <c r="G15" s="438">
        <v>0</v>
      </c>
      <c r="H15" s="438">
        <v>0</v>
      </c>
      <c r="I15" s="438">
        <v>0</v>
      </c>
    </row>
    <row r="16" ht="27" customHeight="1" spans="1:9">
      <c r="A16" s="437" t="s">
        <v>71</v>
      </c>
      <c r="B16" s="438">
        <f>C16+D16+E16+F16+I16</f>
        <v>400260</v>
      </c>
      <c r="C16" s="438">
        <v>0</v>
      </c>
      <c r="D16" s="438">
        <v>20260</v>
      </c>
      <c r="E16" s="438">
        <v>380000</v>
      </c>
      <c r="F16" s="438">
        <v>0</v>
      </c>
      <c r="G16" s="438"/>
      <c r="H16" s="438"/>
      <c r="I16" s="438">
        <v>0</v>
      </c>
    </row>
    <row r="17" ht="27" customHeight="1" spans="1:9">
      <c r="A17" s="348" t="s">
        <v>72</v>
      </c>
      <c r="B17" s="438">
        <f>C17+D17+E17+F17+G17+H17+I17</f>
        <v>0</v>
      </c>
      <c r="C17" s="438">
        <v>0</v>
      </c>
      <c r="D17" s="438">
        <v>0</v>
      </c>
      <c r="E17" s="438">
        <v>0</v>
      </c>
      <c r="F17" s="438">
        <v>0</v>
      </c>
      <c r="G17" s="438">
        <v>0</v>
      </c>
      <c r="H17" s="438">
        <v>0</v>
      </c>
      <c r="I17" s="438">
        <v>0</v>
      </c>
    </row>
    <row r="18" ht="27" customHeight="1" spans="1:9">
      <c r="A18" s="348" t="s">
        <v>73</v>
      </c>
      <c r="B18" s="438">
        <f>C18</f>
        <v>0</v>
      </c>
      <c r="C18" s="438">
        <v>0</v>
      </c>
      <c r="D18" s="438"/>
      <c r="E18" s="438"/>
      <c r="F18" s="438"/>
      <c r="G18" s="438"/>
      <c r="H18" s="438"/>
      <c r="I18" s="438"/>
    </row>
    <row r="19" ht="27" customHeight="1" spans="1:9">
      <c r="A19" s="348" t="s">
        <v>74</v>
      </c>
      <c r="B19" s="438">
        <f>C19</f>
        <v>0</v>
      </c>
      <c r="C19" s="438">
        <v>0</v>
      </c>
      <c r="D19" s="438"/>
      <c r="E19" s="438"/>
      <c r="F19" s="438"/>
      <c r="G19" s="438"/>
      <c r="H19" s="438"/>
      <c r="I19" s="438"/>
    </row>
    <row r="20" ht="27" customHeight="1" spans="1:9">
      <c r="A20" s="506" t="s">
        <v>75</v>
      </c>
      <c r="B20" s="438">
        <f>C20+D20+E20+F20+G20+H20+I20</f>
        <v>25479747.6</v>
      </c>
      <c r="C20" s="438">
        <v>0</v>
      </c>
      <c r="D20" s="438">
        <v>24884670.95</v>
      </c>
      <c r="E20" s="438">
        <v>595076.65</v>
      </c>
      <c r="F20" s="438">
        <v>0</v>
      </c>
      <c r="G20" s="438">
        <v>0</v>
      </c>
      <c r="H20" s="438">
        <v>0</v>
      </c>
      <c r="I20" s="474">
        <v>0</v>
      </c>
    </row>
    <row r="21" ht="27" customHeight="1" spans="1:9">
      <c r="A21" s="437" t="s">
        <v>76</v>
      </c>
      <c r="B21" s="438">
        <f>C21+D21+E21+F21+G21+H21+I21</f>
        <v>171797272.36</v>
      </c>
      <c r="C21" s="438">
        <v>0</v>
      </c>
      <c r="D21" s="438">
        <v>160633450.57</v>
      </c>
      <c r="E21" s="438">
        <v>11163821.79</v>
      </c>
      <c r="F21" s="438">
        <v>0</v>
      </c>
      <c r="G21" s="438">
        <v>0</v>
      </c>
      <c r="H21" s="438">
        <v>0</v>
      </c>
      <c r="I21" s="474">
        <v>0</v>
      </c>
    </row>
    <row r="22" ht="27" customHeight="1" spans="1:9">
      <c r="A22" s="501"/>
      <c r="B22" s="508"/>
      <c r="C22" s="508"/>
      <c r="D22" s="255"/>
      <c r="E22" s="508"/>
      <c r="F22" s="508"/>
      <c r="G22" s="508"/>
      <c r="H22" s="508"/>
      <c r="I22" s="256" t="s">
        <v>77</v>
      </c>
    </row>
  </sheetData>
  <mergeCells count="1">
    <mergeCell ref="A1:I1"/>
  </mergeCells>
  <printOptions horizontalCentered="1"/>
  <pageMargins left="0.393700787401575" right="0.393700787401575" top="0.78740157480315" bottom="0.78740157480315" header="0.51181" footer="0.51181"/>
  <pageSetup paperSize="9" scale="70" pageOrder="overThenDown" orientation="landscape" errors="blank"/>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7"/>
  <sheetViews>
    <sheetView zoomScalePageLayoutView="60" workbookViewId="0">
      <pane topLeftCell="F133" activePane="bottomRight" state="frozen"/>
      <selection activeCell="A1" sqref="A1:K1"/>
    </sheetView>
  </sheetViews>
  <sheetFormatPr defaultColWidth="8" defaultRowHeight="13.5"/>
  <cols>
    <col min="1" max="1" width="26.2416666666667" style="1"/>
    <col min="2" max="2" width="19.7916666666667" style="1"/>
    <col min="3" max="3" width="35.5666666666667" style="1"/>
    <col min="4" max="4" width="26.8166666666667" style="1"/>
    <col min="5" max="5" width="5.73333333333333" style="1"/>
    <col min="6" max="6" width="9.175" style="1"/>
    <col min="7" max="7" width="8.74166666666667" style="1"/>
    <col min="8" max="8" width="6.73333333333333" style="1"/>
    <col min="9" max="11" width="30.4" style="1"/>
  </cols>
  <sheetData>
    <row r="1" ht="34.5" customHeight="1" spans="1:11">
      <c r="A1" s="56" t="s">
        <v>1206</v>
      </c>
      <c r="B1" s="56"/>
      <c r="C1" s="56"/>
      <c r="D1" s="56"/>
      <c r="E1" s="56"/>
      <c r="F1" s="56"/>
      <c r="G1" s="56"/>
      <c r="H1" s="3"/>
      <c r="I1" s="56"/>
      <c r="J1" s="56"/>
      <c r="K1" s="56"/>
    </row>
    <row r="2" ht="9.75" customHeight="1" spans="1:11">
      <c r="A2" s="57" t="s">
        <v>1207</v>
      </c>
      <c r="B2" s="57"/>
      <c r="C2" s="57"/>
      <c r="D2" s="57"/>
      <c r="E2" s="57"/>
      <c r="F2" s="57"/>
      <c r="G2" s="57"/>
      <c r="H2" s="3"/>
      <c r="I2" s="57"/>
      <c r="J2" s="57"/>
      <c r="K2" s="57"/>
    </row>
    <row r="3" ht="12.75" customHeight="1" spans="1:11">
      <c r="A3" s="4" t="s">
        <v>49</v>
      </c>
      <c r="B3" s="58"/>
      <c r="C3" s="59"/>
      <c r="D3" s="59"/>
      <c r="E3" s="59"/>
      <c r="F3" s="59"/>
      <c r="G3" s="59"/>
      <c r="H3" s="5"/>
      <c r="I3" s="59"/>
      <c r="J3" s="59"/>
      <c r="K3" s="59" t="s">
        <v>635</v>
      </c>
    </row>
    <row r="4" ht="12" customHeight="1" spans="1:11">
      <c r="A4" s="6" t="s">
        <v>354</v>
      </c>
      <c r="B4" s="60" t="s">
        <v>636</v>
      </c>
      <c r="C4" s="6" t="s">
        <v>637</v>
      </c>
      <c r="D4" s="6" t="s">
        <v>638</v>
      </c>
      <c r="E4" s="7" t="s">
        <v>639</v>
      </c>
      <c r="F4" s="6" t="s">
        <v>640</v>
      </c>
      <c r="G4" s="6"/>
      <c r="H4" s="7" t="s">
        <v>641</v>
      </c>
      <c r="I4" s="6" t="s">
        <v>642</v>
      </c>
      <c r="J4" s="6" t="s">
        <v>643</v>
      </c>
      <c r="K4" s="6" t="s">
        <v>644</v>
      </c>
    </row>
    <row r="5" ht="11.25" customHeight="1" spans="1:11">
      <c r="A5" s="6"/>
      <c r="B5" s="61"/>
      <c r="C5" s="6"/>
      <c r="D5" s="6"/>
      <c r="E5" s="6"/>
      <c r="F5" s="6" t="s">
        <v>645</v>
      </c>
      <c r="G5" s="6" t="s">
        <v>646</v>
      </c>
      <c r="H5" s="6"/>
      <c r="I5" s="6"/>
      <c r="J5" s="6"/>
      <c r="K5" s="6"/>
    </row>
    <row r="6" ht="22.5" customHeight="1" spans="1:11">
      <c r="A6" s="62" t="s">
        <v>647</v>
      </c>
      <c r="B6" s="62"/>
      <c r="C6" s="62"/>
      <c r="D6" s="62"/>
      <c r="E6" s="62"/>
      <c r="F6" s="62"/>
      <c r="G6" s="62"/>
      <c r="H6" s="63"/>
      <c r="I6" s="62"/>
      <c r="J6" s="62"/>
      <c r="K6" s="62"/>
    </row>
    <row r="7" ht="22.5" customHeight="1" spans="1:11">
      <c r="A7" s="37" t="s">
        <v>861</v>
      </c>
      <c r="B7" s="64" t="s">
        <v>649</v>
      </c>
      <c r="C7" s="37" t="s">
        <v>650</v>
      </c>
      <c r="D7" s="42">
        <v>0</v>
      </c>
      <c r="E7" s="65"/>
      <c r="F7" s="66"/>
      <c r="G7" s="66"/>
      <c r="H7" s="67"/>
      <c r="I7" s="36"/>
      <c r="J7" s="36"/>
      <c r="K7" s="36"/>
    </row>
    <row r="8" ht="22.5" customHeight="1" spans="1:11">
      <c r="A8" s="37"/>
      <c r="B8" s="64"/>
      <c r="C8" s="37" t="s">
        <v>651</v>
      </c>
      <c r="D8" s="42">
        <v>0</v>
      </c>
      <c r="E8" s="39"/>
      <c r="F8" s="66"/>
      <c r="G8" s="66"/>
      <c r="H8" s="67"/>
      <c r="I8" s="36"/>
      <c r="J8" s="36"/>
      <c r="K8" s="36"/>
    </row>
    <row r="9" ht="22.5" customHeight="1" spans="1:11">
      <c r="A9" s="37"/>
      <c r="B9" s="64"/>
      <c r="C9" s="37" t="s">
        <v>652</v>
      </c>
      <c r="D9" s="42">
        <f>D8-D7</f>
        <v>0</v>
      </c>
      <c r="E9" s="39" t="s">
        <v>653</v>
      </c>
      <c r="F9" s="40">
        <v>0</v>
      </c>
      <c r="G9" s="40">
        <v>0</v>
      </c>
      <c r="H9" s="68" t="s">
        <v>654</v>
      </c>
      <c r="I9" s="81"/>
      <c r="J9" s="81"/>
      <c r="K9" s="81"/>
    </row>
    <row r="10" ht="22.5" customHeight="1" spans="1:11">
      <c r="A10" s="37" t="s">
        <v>655</v>
      </c>
      <c r="B10" s="64" t="s">
        <v>656</v>
      </c>
      <c r="C10" s="43" t="s">
        <v>657</v>
      </c>
      <c r="D10" s="38">
        <v>0</v>
      </c>
      <c r="E10" s="39"/>
      <c r="F10" s="40"/>
      <c r="G10" s="40"/>
      <c r="H10" s="41"/>
      <c r="I10" s="41"/>
      <c r="J10" s="41"/>
      <c r="K10" s="41"/>
    </row>
    <row r="11" ht="22.5" customHeight="1" spans="1:11">
      <c r="A11" s="37"/>
      <c r="B11" s="64"/>
      <c r="C11" s="43" t="s">
        <v>658</v>
      </c>
      <c r="D11" s="42">
        <v>0</v>
      </c>
      <c r="E11" s="39"/>
      <c r="F11" s="40"/>
      <c r="G11" s="40"/>
      <c r="H11" s="41"/>
      <c r="I11" s="41"/>
      <c r="J11" s="41"/>
      <c r="K11" s="41"/>
    </row>
    <row r="12" ht="22.5" customHeight="1" spans="1:11">
      <c r="A12" s="37"/>
      <c r="B12" s="64"/>
      <c r="C12" s="43" t="s">
        <v>652</v>
      </c>
      <c r="D12" s="42">
        <f>D11-D10</f>
        <v>0</v>
      </c>
      <c r="E12" s="39" t="s">
        <v>653</v>
      </c>
      <c r="F12" s="40">
        <v>0</v>
      </c>
      <c r="G12" s="40">
        <v>0</v>
      </c>
      <c r="H12" s="68" t="s">
        <v>654</v>
      </c>
      <c r="I12" s="82"/>
      <c r="J12" s="82"/>
      <c r="K12" s="82"/>
    </row>
    <row r="13" ht="22.5" customHeight="1" spans="1:11">
      <c r="A13" s="69" t="s">
        <v>676</v>
      </c>
      <c r="B13" s="69"/>
      <c r="C13" s="69"/>
      <c r="D13" s="69"/>
      <c r="E13" s="69"/>
      <c r="F13" s="69"/>
      <c r="G13" s="69"/>
      <c r="H13" s="70"/>
      <c r="I13" s="69"/>
      <c r="J13" s="69"/>
      <c r="K13" s="69"/>
    </row>
    <row r="14" ht="22.5" customHeight="1" spans="1:11">
      <c r="A14" s="13" t="s">
        <v>1208</v>
      </c>
      <c r="B14" s="71" t="s">
        <v>736</v>
      </c>
      <c r="C14" s="13" t="s">
        <v>679</v>
      </c>
      <c r="D14" s="14">
        <v>0</v>
      </c>
      <c r="E14" s="15"/>
      <c r="F14" s="16"/>
      <c r="G14" s="16"/>
      <c r="H14" s="17"/>
      <c r="I14" s="11"/>
      <c r="J14" s="11"/>
      <c r="K14" s="11"/>
    </row>
    <row r="15" ht="22.5" customHeight="1" spans="1:11">
      <c r="A15" s="13"/>
      <c r="B15" s="72"/>
      <c r="C15" s="13" t="s">
        <v>661</v>
      </c>
      <c r="D15" s="14">
        <v>0</v>
      </c>
      <c r="E15" s="15"/>
      <c r="F15" s="34"/>
      <c r="G15" s="34"/>
      <c r="H15" s="35"/>
      <c r="I15" s="11"/>
      <c r="J15" s="11"/>
      <c r="K15" s="11"/>
    </row>
    <row r="16" ht="22.5" customHeight="1" spans="1:11">
      <c r="A16" s="13"/>
      <c r="B16" s="73"/>
      <c r="C16" s="13" t="s">
        <v>680</v>
      </c>
      <c r="D16" s="14">
        <f>IF(D14=0,0,D15/D14)*100</f>
        <v>0</v>
      </c>
      <c r="E16" s="74" t="s">
        <v>653</v>
      </c>
      <c r="F16" s="75">
        <v>95</v>
      </c>
      <c r="G16" s="75">
        <v>105</v>
      </c>
      <c r="H16" s="76" t="s">
        <v>654</v>
      </c>
      <c r="I16" s="25"/>
      <c r="J16" s="25"/>
      <c r="K16" s="25"/>
    </row>
    <row r="17" ht="22.5" customHeight="1" spans="1:11">
      <c r="A17" s="13" t="s">
        <v>681</v>
      </c>
      <c r="B17" s="71" t="s">
        <v>736</v>
      </c>
      <c r="C17" s="13" t="s">
        <v>679</v>
      </c>
      <c r="D17" s="14">
        <v>0</v>
      </c>
      <c r="E17" s="15"/>
      <c r="F17" s="16"/>
      <c r="G17" s="16"/>
      <c r="H17" s="17"/>
      <c r="I17" s="11"/>
      <c r="J17" s="11"/>
      <c r="K17" s="11"/>
    </row>
    <row r="18" ht="22.5" customHeight="1" spans="1:11">
      <c r="A18" s="13"/>
      <c r="B18" s="72"/>
      <c r="C18" s="13" t="s">
        <v>661</v>
      </c>
      <c r="D18" s="14">
        <v>0</v>
      </c>
      <c r="E18" s="15"/>
      <c r="F18" s="34"/>
      <c r="G18" s="34"/>
      <c r="H18" s="35"/>
      <c r="I18" s="11"/>
      <c r="J18" s="11"/>
      <c r="K18" s="11"/>
    </row>
    <row r="19" ht="22.5" customHeight="1" spans="1:11">
      <c r="A19" s="13"/>
      <c r="B19" s="73"/>
      <c r="C19" s="13" t="s">
        <v>680</v>
      </c>
      <c r="D19" s="14">
        <f>IF(D17=0,0,D18/D17)*100</f>
        <v>0</v>
      </c>
      <c r="E19" s="74" t="s">
        <v>653</v>
      </c>
      <c r="F19" s="75">
        <v>95</v>
      </c>
      <c r="G19" s="75">
        <v>105</v>
      </c>
      <c r="H19" s="76" t="s">
        <v>654</v>
      </c>
      <c r="I19" s="25"/>
      <c r="J19" s="25"/>
      <c r="K19" s="25"/>
    </row>
    <row r="20" ht="22.5" customHeight="1" spans="1:11">
      <c r="A20" s="13" t="s">
        <v>1209</v>
      </c>
      <c r="B20" s="71" t="s">
        <v>736</v>
      </c>
      <c r="C20" s="13" t="s">
        <v>679</v>
      </c>
      <c r="D20" s="14">
        <v>0</v>
      </c>
      <c r="E20" s="15"/>
      <c r="F20" s="16"/>
      <c r="G20" s="16"/>
      <c r="H20" s="17"/>
      <c r="I20" s="11"/>
      <c r="J20" s="11"/>
      <c r="K20" s="11"/>
    </row>
    <row r="21" ht="22.5" customHeight="1" spans="1:11">
      <c r="A21" s="13"/>
      <c r="B21" s="72"/>
      <c r="C21" s="13" t="s">
        <v>661</v>
      </c>
      <c r="D21" s="14">
        <v>0</v>
      </c>
      <c r="E21" s="15"/>
      <c r="F21" s="34"/>
      <c r="G21" s="34"/>
      <c r="H21" s="35"/>
      <c r="I21" s="11"/>
      <c r="J21" s="11"/>
      <c r="K21" s="11"/>
    </row>
    <row r="22" ht="22.5" customHeight="1" spans="1:11">
      <c r="A22" s="13"/>
      <c r="B22" s="73"/>
      <c r="C22" s="13" t="s">
        <v>680</v>
      </c>
      <c r="D22" s="14">
        <f>IF(D20=0,0,D21/D20)*100</f>
        <v>0</v>
      </c>
      <c r="E22" s="74" t="s">
        <v>653</v>
      </c>
      <c r="F22" s="75">
        <v>95</v>
      </c>
      <c r="G22" s="75">
        <v>105</v>
      </c>
      <c r="H22" s="76" t="s">
        <v>654</v>
      </c>
      <c r="I22" s="25"/>
      <c r="J22" s="25"/>
      <c r="K22" s="25"/>
    </row>
    <row r="23" ht="22.5" customHeight="1" spans="1:11">
      <c r="A23" s="13" t="s">
        <v>1210</v>
      </c>
      <c r="B23" s="71" t="s">
        <v>736</v>
      </c>
      <c r="C23" s="13" t="s">
        <v>679</v>
      </c>
      <c r="D23" s="14">
        <v>0</v>
      </c>
      <c r="E23" s="15"/>
      <c r="F23" s="16"/>
      <c r="G23" s="16"/>
      <c r="H23" s="17"/>
      <c r="I23" s="11"/>
      <c r="J23" s="11"/>
      <c r="K23" s="11"/>
    </row>
    <row r="24" ht="22.5" customHeight="1" spans="1:11">
      <c r="A24" s="13"/>
      <c r="B24" s="72"/>
      <c r="C24" s="13" t="s">
        <v>661</v>
      </c>
      <c r="D24" s="14">
        <v>0</v>
      </c>
      <c r="E24" s="15"/>
      <c r="F24" s="34"/>
      <c r="G24" s="34"/>
      <c r="H24" s="35"/>
      <c r="I24" s="11"/>
      <c r="J24" s="11"/>
      <c r="K24" s="11"/>
    </row>
    <row r="25" ht="22.5" customHeight="1" spans="1:11">
      <c r="A25" s="13"/>
      <c r="B25" s="73"/>
      <c r="C25" s="13" t="s">
        <v>680</v>
      </c>
      <c r="D25" s="14">
        <f>IF(D23=0,0,D24/D23)*100</f>
        <v>0</v>
      </c>
      <c r="E25" s="74" t="s">
        <v>653</v>
      </c>
      <c r="F25" s="75">
        <v>95</v>
      </c>
      <c r="G25" s="75">
        <v>105</v>
      </c>
      <c r="H25" s="76" t="s">
        <v>654</v>
      </c>
      <c r="I25" s="25"/>
      <c r="J25" s="25"/>
      <c r="K25" s="25"/>
    </row>
    <row r="26" ht="22.5" customHeight="1" spans="1:11">
      <c r="A26" s="13" t="s">
        <v>1211</v>
      </c>
      <c r="B26" s="71" t="s">
        <v>736</v>
      </c>
      <c r="C26" s="13" t="s">
        <v>679</v>
      </c>
      <c r="D26" s="14">
        <v>0</v>
      </c>
      <c r="E26" s="15"/>
      <c r="F26" s="16"/>
      <c r="G26" s="16"/>
      <c r="H26" s="17"/>
      <c r="I26" s="11"/>
      <c r="J26" s="11"/>
      <c r="K26" s="11"/>
    </row>
    <row r="27" ht="22.5" customHeight="1" spans="1:11">
      <c r="A27" s="13"/>
      <c r="B27" s="72"/>
      <c r="C27" s="13" t="s">
        <v>661</v>
      </c>
      <c r="D27" s="14">
        <v>0</v>
      </c>
      <c r="E27" s="15"/>
      <c r="F27" s="34"/>
      <c r="G27" s="34"/>
      <c r="H27" s="35"/>
      <c r="I27" s="11"/>
      <c r="J27" s="11"/>
      <c r="K27" s="11"/>
    </row>
    <row r="28" ht="22.5" customHeight="1" spans="1:11">
      <c r="A28" s="13"/>
      <c r="B28" s="73"/>
      <c r="C28" s="13" t="s">
        <v>680</v>
      </c>
      <c r="D28" s="14">
        <f>IF(D26=0,0,D27/D26)*100</f>
        <v>0</v>
      </c>
      <c r="E28" s="74" t="s">
        <v>653</v>
      </c>
      <c r="F28" s="75">
        <v>95</v>
      </c>
      <c r="G28" s="75">
        <v>105</v>
      </c>
      <c r="H28" s="76" t="s">
        <v>654</v>
      </c>
      <c r="I28" s="25"/>
      <c r="J28" s="25"/>
      <c r="K28" s="25"/>
    </row>
    <row r="29" ht="22.5" customHeight="1" spans="1:11">
      <c r="A29" s="77" t="s">
        <v>1212</v>
      </c>
      <c r="B29" s="71" t="s">
        <v>736</v>
      </c>
      <c r="C29" s="13" t="s">
        <v>679</v>
      </c>
      <c r="D29" s="14">
        <v>0</v>
      </c>
      <c r="E29" s="15"/>
      <c r="F29" s="16"/>
      <c r="G29" s="16"/>
      <c r="H29" s="17"/>
      <c r="I29" s="11"/>
      <c r="J29" s="11"/>
      <c r="K29" s="11"/>
    </row>
    <row r="30" ht="22.5" customHeight="1" spans="1:11">
      <c r="A30" s="78"/>
      <c r="B30" s="72"/>
      <c r="C30" s="13" t="s">
        <v>661</v>
      </c>
      <c r="D30" s="14">
        <v>0</v>
      </c>
      <c r="E30" s="15"/>
      <c r="F30" s="34"/>
      <c r="G30" s="34"/>
      <c r="H30" s="35"/>
      <c r="I30" s="11"/>
      <c r="J30" s="11"/>
      <c r="K30" s="11"/>
    </row>
    <row r="31" ht="22.5" customHeight="1" spans="1:11">
      <c r="A31" s="79"/>
      <c r="B31" s="73"/>
      <c r="C31" s="13" t="s">
        <v>680</v>
      </c>
      <c r="D31" s="14">
        <f>IF(D29=0,0,D30/D29)*100</f>
        <v>0</v>
      </c>
      <c r="E31" s="74" t="s">
        <v>653</v>
      </c>
      <c r="F31" s="75">
        <v>95</v>
      </c>
      <c r="G31" s="75">
        <v>105</v>
      </c>
      <c r="H31" s="76" t="s">
        <v>654</v>
      </c>
      <c r="I31" s="25"/>
      <c r="J31" s="25"/>
      <c r="K31" s="25"/>
    </row>
    <row r="32" ht="22.5" customHeight="1" spans="1:11">
      <c r="A32" s="77" t="s">
        <v>1213</v>
      </c>
      <c r="B32" s="71" t="s">
        <v>736</v>
      </c>
      <c r="C32" s="13" t="s">
        <v>679</v>
      </c>
      <c r="D32" s="14">
        <v>0</v>
      </c>
      <c r="E32" s="15"/>
      <c r="F32" s="16"/>
      <c r="G32" s="16"/>
      <c r="H32" s="17"/>
      <c r="I32" s="11"/>
      <c r="J32" s="11"/>
      <c r="K32" s="11"/>
    </row>
    <row r="33" ht="22.5" customHeight="1" spans="1:11">
      <c r="A33" s="78"/>
      <c r="B33" s="72"/>
      <c r="C33" s="13" t="s">
        <v>661</v>
      </c>
      <c r="D33" s="14">
        <v>0</v>
      </c>
      <c r="E33" s="15"/>
      <c r="F33" s="34"/>
      <c r="G33" s="34"/>
      <c r="H33" s="35"/>
      <c r="I33" s="11"/>
      <c r="J33" s="11"/>
      <c r="K33" s="11"/>
    </row>
    <row r="34" ht="22.5" customHeight="1" spans="1:11">
      <c r="A34" s="79"/>
      <c r="B34" s="73"/>
      <c r="C34" s="13" t="s">
        <v>680</v>
      </c>
      <c r="D34" s="14">
        <f>IF(D32=0,0,D33/D32)*100</f>
        <v>0</v>
      </c>
      <c r="E34" s="74" t="s">
        <v>653</v>
      </c>
      <c r="F34" s="75">
        <v>95</v>
      </c>
      <c r="G34" s="75">
        <v>105</v>
      </c>
      <c r="H34" s="76" t="s">
        <v>654</v>
      </c>
      <c r="I34" s="25"/>
      <c r="J34" s="25"/>
      <c r="K34" s="25"/>
    </row>
    <row r="35" ht="22.5" customHeight="1" spans="1:11">
      <c r="A35" s="77" t="s">
        <v>1214</v>
      </c>
      <c r="B35" s="71" t="s">
        <v>736</v>
      </c>
      <c r="C35" s="13" t="s">
        <v>679</v>
      </c>
      <c r="D35" s="14">
        <v>0</v>
      </c>
      <c r="E35" s="15"/>
      <c r="F35" s="16"/>
      <c r="G35" s="16"/>
      <c r="H35" s="17"/>
      <c r="I35" s="11"/>
      <c r="J35" s="11"/>
      <c r="K35" s="11"/>
    </row>
    <row r="36" ht="22.5" customHeight="1" spans="1:11">
      <c r="A36" s="78"/>
      <c r="B36" s="72"/>
      <c r="C36" s="13" t="s">
        <v>661</v>
      </c>
      <c r="D36" s="14">
        <v>0</v>
      </c>
      <c r="E36" s="15"/>
      <c r="F36" s="34"/>
      <c r="G36" s="34"/>
      <c r="H36" s="35"/>
      <c r="I36" s="11"/>
      <c r="J36" s="11"/>
      <c r="K36" s="11"/>
    </row>
    <row r="37" ht="22.5" customHeight="1" spans="1:11">
      <c r="A37" s="79"/>
      <c r="B37" s="73"/>
      <c r="C37" s="13" t="s">
        <v>680</v>
      </c>
      <c r="D37" s="14">
        <f>IF(D35=0,0,D36/D35)*100</f>
        <v>0</v>
      </c>
      <c r="E37" s="74" t="s">
        <v>653</v>
      </c>
      <c r="F37" s="75">
        <v>95</v>
      </c>
      <c r="G37" s="75">
        <v>105</v>
      </c>
      <c r="H37" s="76" t="s">
        <v>654</v>
      </c>
      <c r="I37" s="25"/>
      <c r="J37" s="25"/>
      <c r="K37" s="25"/>
    </row>
    <row r="38" ht="22.5" customHeight="1" spans="1:11">
      <c r="A38" s="77" t="s">
        <v>1215</v>
      </c>
      <c r="B38" s="71" t="s">
        <v>736</v>
      </c>
      <c r="C38" s="13" t="s">
        <v>679</v>
      </c>
      <c r="D38" s="14">
        <v>0</v>
      </c>
      <c r="E38" s="15"/>
      <c r="F38" s="16"/>
      <c r="G38" s="16"/>
      <c r="H38" s="17"/>
      <c r="I38" s="11"/>
      <c r="J38" s="11"/>
      <c r="K38" s="11"/>
    </row>
    <row r="39" ht="22.5" customHeight="1" spans="1:11">
      <c r="A39" s="78"/>
      <c r="B39" s="72"/>
      <c r="C39" s="13" t="s">
        <v>661</v>
      </c>
      <c r="D39" s="14">
        <v>0</v>
      </c>
      <c r="E39" s="15"/>
      <c r="F39" s="34"/>
      <c r="G39" s="34"/>
      <c r="H39" s="35"/>
      <c r="I39" s="11"/>
      <c r="J39" s="11"/>
      <c r="K39" s="11"/>
    </row>
    <row r="40" ht="22.5" customHeight="1" spans="1:11">
      <c r="A40" s="79"/>
      <c r="B40" s="73"/>
      <c r="C40" s="13" t="s">
        <v>680</v>
      </c>
      <c r="D40" s="14">
        <f>IF(D38=0,0,D39/D38)*100</f>
        <v>0</v>
      </c>
      <c r="E40" s="74" t="s">
        <v>653</v>
      </c>
      <c r="F40" s="75">
        <v>95</v>
      </c>
      <c r="G40" s="75">
        <v>105</v>
      </c>
      <c r="H40" s="76" t="s">
        <v>654</v>
      </c>
      <c r="I40" s="25"/>
      <c r="J40" s="25"/>
      <c r="K40" s="25"/>
    </row>
    <row r="41" ht="22.5" customHeight="1" spans="1:11">
      <c r="A41" s="77" t="s">
        <v>1216</v>
      </c>
      <c r="B41" s="71" t="s">
        <v>736</v>
      </c>
      <c r="C41" s="13" t="s">
        <v>679</v>
      </c>
      <c r="D41" s="14">
        <v>0</v>
      </c>
      <c r="E41" s="15"/>
      <c r="F41" s="16"/>
      <c r="G41" s="16"/>
      <c r="H41" s="17"/>
      <c r="I41" s="11"/>
      <c r="J41" s="11"/>
      <c r="K41" s="11"/>
    </row>
    <row r="42" ht="22.5" customHeight="1" spans="1:11">
      <c r="A42" s="78"/>
      <c r="B42" s="72"/>
      <c r="C42" s="13" t="s">
        <v>661</v>
      </c>
      <c r="D42" s="14">
        <v>0</v>
      </c>
      <c r="E42" s="15"/>
      <c r="F42" s="34"/>
      <c r="G42" s="34"/>
      <c r="H42" s="35"/>
      <c r="I42" s="11"/>
      <c r="J42" s="11"/>
      <c r="K42" s="11"/>
    </row>
    <row r="43" ht="22.5" customHeight="1" spans="1:11">
      <c r="A43" s="79"/>
      <c r="B43" s="73"/>
      <c r="C43" s="13" t="s">
        <v>680</v>
      </c>
      <c r="D43" s="14">
        <f>IF(D41=0,0,D42/D41)*100</f>
        <v>0</v>
      </c>
      <c r="E43" s="74" t="s">
        <v>653</v>
      </c>
      <c r="F43" s="75">
        <v>95</v>
      </c>
      <c r="G43" s="75">
        <v>105</v>
      </c>
      <c r="H43" s="76" t="s">
        <v>654</v>
      </c>
      <c r="I43" s="25"/>
      <c r="J43" s="25"/>
      <c r="K43" s="25"/>
    </row>
    <row r="44" ht="22.5" customHeight="1" spans="1:11">
      <c r="A44" s="9" t="s">
        <v>684</v>
      </c>
      <c r="B44" s="9"/>
      <c r="C44" s="9"/>
      <c r="D44" s="9"/>
      <c r="E44" s="9"/>
      <c r="F44" s="9"/>
      <c r="G44" s="9"/>
      <c r="H44" s="80"/>
      <c r="I44" s="9"/>
      <c r="J44" s="9"/>
      <c r="K44" s="9"/>
    </row>
    <row r="45" ht="22.5" customHeight="1" spans="1:11">
      <c r="A45" s="13" t="s">
        <v>1217</v>
      </c>
      <c r="B45" s="71" t="s">
        <v>736</v>
      </c>
      <c r="C45" s="13" t="s">
        <v>686</v>
      </c>
      <c r="D45" s="14">
        <v>0</v>
      </c>
      <c r="E45" s="15"/>
      <c r="F45" s="16"/>
      <c r="G45" s="16"/>
      <c r="H45" s="17"/>
      <c r="I45" s="11"/>
      <c r="J45" s="11"/>
      <c r="K45" s="11"/>
    </row>
    <row r="46" ht="22.5" customHeight="1" spans="1:11">
      <c r="A46" s="13"/>
      <c r="B46" s="72"/>
      <c r="C46" s="13" t="s">
        <v>661</v>
      </c>
      <c r="D46" s="14">
        <v>0</v>
      </c>
      <c r="E46" s="15"/>
      <c r="F46" s="34"/>
      <c r="G46" s="34"/>
      <c r="H46" s="35"/>
      <c r="I46" s="11"/>
      <c r="J46" s="11"/>
      <c r="K46" s="11"/>
    </row>
    <row r="47" ht="22.5" customHeight="1" spans="1:11">
      <c r="A47" s="13"/>
      <c r="B47" s="73"/>
      <c r="C47" s="13" t="s">
        <v>687</v>
      </c>
      <c r="D47" s="14">
        <f>IF(D46=0,0,D45/D46*100)</f>
        <v>0</v>
      </c>
      <c r="E47" s="74" t="s">
        <v>653</v>
      </c>
      <c r="F47" s="75">
        <v>65</v>
      </c>
      <c r="G47" s="75">
        <v>80</v>
      </c>
      <c r="H47" s="76" t="s">
        <v>654</v>
      </c>
      <c r="I47" s="25"/>
      <c r="J47" s="25"/>
      <c r="K47" s="25"/>
    </row>
    <row r="48" ht="22.5" customHeight="1" spans="1:11">
      <c r="A48" s="13" t="s">
        <v>688</v>
      </c>
      <c r="B48" s="71" t="s">
        <v>736</v>
      </c>
      <c r="C48" s="13" t="s">
        <v>686</v>
      </c>
      <c r="D48" s="14">
        <v>0</v>
      </c>
      <c r="E48" s="15"/>
      <c r="F48" s="18"/>
      <c r="G48" s="18"/>
      <c r="H48" s="25"/>
      <c r="I48" s="25"/>
      <c r="J48" s="25"/>
      <c r="K48" s="25"/>
    </row>
    <row r="49" ht="22.5" customHeight="1" spans="1:11">
      <c r="A49" s="13"/>
      <c r="B49" s="72"/>
      <c r="C49" s="13" t="s">
        <v>359</v>
      </c>
      <c r="D49" s="14">
        <v>0</v>
      </c>
      <c r="E49" s="15"/>
      <c r="F49" s="18"/>
      <c r="G49" s="18"/>
      <c r="H49" s="25"/>
      <c r="I49" s="25"/>
      <c r="J49" s="25"/>
      <c r="K49" s="25"/>
    </row>
    <row r="50" ht="22.5" customHeight="1" spans="1:11">
      <c r="A50" s="13"/>
      <c r="B50" s="73"/>
      <c r="C50" s="13" t="s">
        <v>687</v>
      </c>
      <c r="D50" s="14">
        <f>IF(D49=0,0,D48/D49*100)</f>
        <v>0</v>
      </c>
      <c r="E50" s="15"/>
      <c r="F50" s="55"/>
      <c r="G50" s="55"/>
      <c r="H50" s="19" t="s">
        <v>654</v>
      </c>
      <c r="I50" s="25"/>
      <c r="J50" s="25"/>
      <c r="K50" s="25"/>
    </row>
    <row r="51" ht="22.5" customHeight="1" spans="1:11">
      <c r="A51" s="13" t="s">
        <v>1218</v>
      </c>
      <c r="B51" s="71" t="s">
        <v>736</v>
      </c>
      <c r="C51" s="13" t="s">
        <v>686</v>
      </c>
      <c r="D51" s="14">
        <v>0</v>
      </c>
      <c r="E51" s="15"/>
      <c r="F51" s="16"/>
      <c r="G51" s="16"/>
      <c r="H51" s="17"/>
      <c r="I51" s="11"/>
      <c r="J51" s="11"/>
      <c r="K51" s="11"/>
    </row>
    <row r="52" ht="22.5" customHeight="1" spans="1:11">
      <c r="A52" s="13"/>
      <c r="B52" s="72"/>
      <c r="C52" s="13" t="s">
        <v>661</v>
      </c>
      <c r="D52" s="14">
        <v>0</v>
      </c>
      <c r="E52" s="15"/>
      <c r="F52" s="34"/>
      <c r="G52" s="34"/>
      <c r="H52" s="35"/>
      <c r="I52" s="11"/>
      <c r="J52" s="11"/>
      <c r="K52" s="11"/>
    </row>
    <row r="53" ht="22.5" customHeight="1" spans="1:11">
      <c r="A53" s="13"/>
      <c r="B53" s="73"/>
      <c r="C53" s="13" t="s">
        <v>687</v>
      </c>
      <c r="D53" s="14">
        <f>IF(D52=0,0,D51/D52*100)</f>
        <v>0</v>
      </c>
      <c r="E53" s="74" t="s">
        <v>653</v>
      </c>
      <c r="F53" s="75">
        <v>65</v>
      </c>
      <c r="G53" s="75">
        <v>80</v>
      </c>
      <c r="H53" s="76" t="s">
        <v>654</v>
      </c>
      <c r="I53" s="25"/>
      <c r="J53" s="25"/>
      <c r="K53" s="25"/>
    </row>
    <row r="54" ht="22.5" customHeight="1" spans="1:11">
      <c r="A54" s="13" t="s">
        <v>1219</v>
      </c>
      <c r="B54" s="71" t="s">
        <v>736</v>
      </c>
      <c r="C54" s="13" t="s">
        <v>686</v>
      </c>
      <c r="D54" s="14">
        <v>0</v>
      </c>
      <c r="E54" s="15"/>
      <c r="F54" s="16"/>
      <c r="G54" s="16"/>
      <c r="H54" s="17"/>
      <c r="I54" s="11"/>
      <c r="J54" s="11"/>
      <c r="K54" s="11"/>
    </row>
    <row r="55" ht="22.5" customHeight="1" spans="1:11">
      <c r="A55" s="13"/>
      <c r="B55" s="72"/>
      <c r="C55" s="13" t="s">
        <v>661</v>
      </c>
      <c r="D55" s="14">
        <v>0</v>
      </c>
      <c r="E55" s="15"/>
      <c r="F55" s="34"/>
      <c r="G55" s="34"/>
      <c r="H55" s="35"/>
      <c r="I55" s="11"/>
      <c r="J55" s="11"/>
      <c r="K55" s="11"/>
    </row>
    <row r="56" ht="22.5" customHeight="1" spans="1:11">
      <c r="A56" s="13"/>
      <c r="B56" s="73"/>
      <c r="C56" s="13" t="s">
        <v>687</v>
      </c>
      <c r="D56" s="14">
        <f>IF(D55=0,0,D54/D55*100)</f>
        <v>0</v>
      </c>
      <c r="E56" s="74" t="s">
        <v>653</v>
      </c>
      <c r="F56" s="75">
        <v>65</v>
      </c>
      <c r="G56" s="75">
        <v>80</v>
      </c>
      <c r="H56" s="76" t="s">
        <v>654</v>
      </c>
      <c r="I56" s="25"/>
      <c r="J56" s="25"/>
      <c r="K56" s="25"/>
    </row>
    <row r="57" ht="22.5" customHeight="1" spans="1:11">
      <c r="A57" s="13" t="s">
        <v>690</v>
      </c>
      <c r="B57" s="71" t="s">
        <v>736</v>
      </c>
      <c r="C57" s="13" t="s">
        <v>686</v>
      </c>
      <c r="D57" s="14">
        <v>0</v>
      </c>
      <c r="E57" s="15"/>
      <c r="F57" s="16"/>
      <c r="G57" s="16"/>
      <c r="H57" s="17"/>
      <c r="I57" s="11"/>
      <c r="J57" s="11"/>
      <c r="K57" s="11"/>
    </row>
    <row r="58" ht="22.5" customHeight="1" spans="1:11">
      <c r="A58" s="13"/>
      <c r="B58" s="72"/>
      <c r="C58" s="13" t="s">
        <v>661</v>
      </c>
      <c r="D58" s="14">
        <v>0</v>
      </c>
      <c r="E58" s="15"/>
      <c r="F58" s="34"/>
      <c r="G58" s="34"/>
      <c r="H58" s="35"/>
      <c r="I58" s="11"/>
      <c r="J58" s="11"/>
      <c r="K58" s="11"/>
    </row>
    <row r="59" ht="22.5" customHeight="1" spans="1:11">
      <c r="A59" s="13"/>
      <c r="B59" s="73"/>
      <c r="C59" s="13" t="s">
        <v>687</v>
      </c>
      <c r="D59" s="14">
        <f>IF(D58=0,0,D57/D58*100)</f>
        <v>0</v>
      </c>
      <c r="E59" s="74" t="s">
        <v>653</v>
      </c>
      <c r="F59" s="75">
        <v>65</v>
      </c>
      <c r="G59" s="75">
        <v>80</v>
      </c>
      <c r="H59" s="76" t="s">
        <v>654</v>
      </c>
      <c r="I59" s="25"/>
      <c r="J59" s="25"/>
      <c r="K59" s="25"/>
    </row>
    <row r="60" ht="22.5" customHeight="1" spans="1:11">
      <c r="A60" s="77" t="s">
        <v>1220</v>
      </c>
      <c r="B60" s="71" t="s">
        <v>736</v>
      </c>
      <c r="C60" s="13" t="s">
        <v>686</v>
      </c>
      <c r="D60" s="14">
        <v>0</v>
      </c>
      <c r="E60" s="15"/>
      <c r="F60" s="16"/>
      <c r="G60" s="16"/>
      <c r="H60" s="17"/>
      <c r="I60" s="11"/>
      <c r="J60" s="11"/>
      <c r="K60" s="11"/>
    </row>
    <row r="61" ht="22.5" customHeight="1" spans="1:11">
      <c r="A61" s="78"/>
      <c r="B61" s="72"/>
      <c r="C61" s="13" t="s">
        <v>661</v>
      </c>
      <c r="D61" s="14">
        <v>0</v>
      </c>
      <c r="E61" s="15"/>
      <c r="F61" s="34"/>
      <c r="G61" s="34"/>
      <c r="H61" s="35"/>
      <c r="I61" s="11"/>
      <c r="J61" s="11"/>
      <c r="K61" s="11"/>
    </row>
    <row r="62" ht="22.5" customHeight="1" spans="1:11">
      <c r="A62" s="79"/>
      <c r="B62" s="73"/>
      <c r="C62" s="13" t="s">
        <v>687</v>
      </c>
      <c r="D62" s="14">
        <f>IF(D61=0,0,D60/D61*100)</f>
        <v>0</v>
      </c>
      <c r="E62" s="74" t="s">
        <v>653</v>
      </c>
      <c r="F62" s="75">
        <v>65</v>
      </c>
      <c r="G62" s="75">
        <v>80</v>
      </c>
      <c r="H62" s="76" t="s">
        <v>654</v>
      </c>
      <c r="I62" s="25"/>
      <c r="J62" s="25"/>
      <c r="K62" s="25"/>
    </row>
    <row r="63" ht="22.5" customHeight="1" spans="1:11">
      <c r="A63" s="77" t="s">
        <v>1221</v>
      </c>
      <c r="B63" s="71" t="s">
        <v>736</v>
      </c>
      <c r="C63" s="13" t="s">
        <v>686</v>
      </c>
      <c r="D63" s="14">
        <v>0</v>
      </c>
      <c r="E63" s="15"/>
      <c r="F63" s="16"/>
      <c r="G63" s="16"/>
      <c r="H63" s="17"/>
      <c r="I63" s="11"/>
      <c r="J63" s="11"/>
      <c r="K63" s="11"/>
    </row>
    <row r="64" ht="22.5" customHeight="1" spans="1:11">
      <c r="A64" s="78"/>
      <c r="B64" s="72"/>
      <c r="C64" s="13" t="s">
        <v>661</v>
      </c>
      <c r="D64" s="14">
        <v>0</v>
      </c>
      <c r="E64" s="15"/>
      <c r="F64" s="34"/>
      <c r="G64" s="34"/>
      <c r="H64" s="35"/>
      <c r="I64" s="11"/>
      <c r="J64" s="11"/>
      <c r="K64" s="11"/>
    </row>
    <row r="65" ht="22.5" customHeight="1" spans="1:11">
      <c r="A65" s="79"/>
      <c r="B65" s="73"/>
      <c r="C65" s="13" t="s">
        <v>687</v>
      </c>
      <c r="D65" s="14">
        <f>IF(D64=0,0,D63/D64*100)</f>
        <v>0</v>
      </c>
      <c r="E65" s="74" t="s">
        <v>653</v>
      </c>
      <c r="F65" s="75">
        <v>65</v>
      </c>
      <c r="G65" s="75">
        <v>80</v>
      </c>
      <c r="H65" s="76" t="s">
        <v>654</v>
      </c>
      <c r="I65" s="25"/>
      <c r="J65" s="25"/>
      <c r="K65" s="25"/>
    </row>
    <row r="66" ht="22.5" customHeight="1" spans="1:11">
      <c r="A66" s="77" t="s">
        <v>1222</v>
      </c>
      <c r="B66" s="71" t="s">
        <v>736</v>
      </c>
      <c r="C66" s="13" t="s">
        <v>686</v>
      </c>
      <c r="D66" s="14">
        <v>0</v>
      </c>
      <c r="E66" s="15"/>
      <c r="F66" s="16"/>
      <c r="G66" s="16"/>
      <c r="H66" s="17"/>
      <c r="I66" s="11"/>
      <c r="J66" s="11"/>
      <c r="K66" s="11"/>
    </row>
    <row r="67" ht="22.5" customHeight="1" spans="1:11">
      <c r="A67" s="78"/>
      <c r="B67" s="72"/>
      <c r="C67" s="13" t="s">
        <v>661</v>
      </c>
      <c r="D67" s="14">
        <v>0</v>
      </c>
      <c r="E67" s="15"/>
      <c r="F67" s="34"/>
      <c r="G67" s="34"/>
      <c r="H67" s="35"/>
      <c r="I67" s="11"/>
      <c r="J67" s="11"/>
      <c r="K67" s="11"/>
    </row>
    <row r="68" ht="22.5" customHeight="1" spans="1:11">
      <c r="A68" s="79"/>
      <c r="B68" s="73"/>
      <c r="C68" s="13" t="s">
        <v>687</v>
      </c>
      <c r="D68" s="14">
        <f>IF(D67=0,0,D66/D67*100)</f>
        <v>0</v>
      </c>
      <c r="E68" s="74" t="s">
        <v>653</v>
      </c>
      <c r="F68" s="75">
        <v>65</v>
      </c>
      <c r="G68" s="75">
        <v>80</v>
      </c>
      <c r="H68" s="76" t="s">
        <v>654</v>
      </c>
      <c r="I68" s="25"/>
      <c r="J68" s="25"/>
      <c r="K68" s="25"/>
    </row>
    <row r="69" ht="22.5" customHeight="1" spans="1:11">
      <c r="A69" s="77" t="s">
        <v>1223</v>
      </c>
      <c r="B69" s="71" t="s">
        <v>736</v>
      </c>
      <c r="C69" s="13" t="s">
        <v>686</v>
      </c>
      <c r="D69" s="14">
        <v>0</v>
      </c>
      <c r="E69" s="15"/>
      <c r="F69" s="16"/>
      <c r="G69" s="16"/>
      <c r="H69" s="17"/>
      <c r="I69" s="11"/>
      <c r="J69" s="11"/>
      <c r="K69" s="11"/>
    </row>
    <row r="70" ht="22.5" customHeight="1" spans="1:11">
      <c r="A70" s="78"/>
      <c r="B70" s="72"/>
      <c r="C70" s="13" t="s">
        <v>661</v>
      </c>
      <c r="D70" s="14">
        <v>0</v>
      </c>
      <c r="E70" s="15"/>
      <c r="F70" s="34"/>
      <c r="G70" s="34"/>
      <c r="H70" s="35"/>
      <c r="I70" s="11"/>
      <c r="J70" s="11"/>
      <c r="K70" s="11"/>
    </row>
    <row r="71" ht="22.5" customHeight="1" spans="1:11">
      <c r="A71" s="79"/>
      <c r="B71" s="73"/>
      <c r="C71" s="13" t="s">
        <v>687</v>
      </c>
      <c r="D71" s="14">
        <f>IF(D70=0,0,D69/D70*100)</f>
        <v>0</v>
      </c>
      <c r="E71" s="74" t="s">
        <v>653</v>
      </c>
      <c r="F71" s="75">
        <v>65</v>
      </c>
      <c r="G71" s="75">
        <v>80</v>
      </c>
      <c r="H71" s="76" t="s">
        <v>654</v>
      </c>
      <c r="I71" s="25"/>
      <c r="J71" s="25"/>
      <c r="K71" s="25"/>
    </row>
    <row r="72" ht="22.5" customHeight="1" spans="1:11">
      <c r="A72" s="77" t="s">
        <v>1224</v>
      </c>
      <c r="B72" s="71" t="s">
        <v>736</v>
      </c>
      <c r="C72" s="13" t="s">
        <v>686</v>
      </c>
      <c r="D72" s="14">
        <v>0</v>
      </c>
      <c r="E72" s="15"/>
      <c r="F72" s="16"/>
      <c r="G72" s="16"/>
      <c r="H72" s="17"/>
      <c r="I72" s="11"/>
      <c r="J72" s="11"/>
      <c r="K72" s="11"/>
    </row>
    <row r="73" ht="22.5" customHeight="1" spans="1:11">
      <c r="A73" s="78"/>
      <c r="B73" s="72"/>
      <c r="C73" s="13" t="s">
        <v>661</v>
      </c>
      <c r="D73" s="14">
        <v>0</v>
      </c>
      <c r="E73" s="15"/>
      <c r="F73" s="34"/>
      <c r="G73" s="34"/>
      <c r="H73" s="35"/>
      <c r="I73" s="11"/>
      <c r="J73" s="11"/>
      <c r="K73" s="11"/>
    </row>
    <row r="74" ht="22.5" customHeight="1" spans="1:11">
      <c r="A74" s="79"/>
      <c r="B74" s="73"/>
      <c r="C74" s="13" t="s">
        <v>687</v>
      </c>
      <c r="D74" s="14">
        <f>IF(D73=0,0,D72/D73*100)</f>
        <v>0</v>
      </c>
      <c r="E74" s="74" t="s">
        <v>653</v>
      </c>
      <c r="F74" s="75">
        <v>65</v>
      </c>
      <c r="G74" s="75">
        <v>80</v>
      </c>
      <c r="H74" s="76" t="s">
        <v>654</v>
      </c>
      <c r="I74" s="25"/>
      <c r="J74" s="25"/>
      <c r="K74" s="25"/>
    </row>
    <row r="75" ht="22.5" customHeight="1" spans="1:11">
      <c r="A75" s="13" t="s">
        <v>691</v>
      </c>
      <c r="B75" s="71" t="s">
        <v>736</v>
      </c>
      <c r="C75" s="13" t="s">
        <v>686</v>
      </c>
      <c r="D75" s="14">
        <v>0</v>
      </c>
      <c r="E75" s="15"/>
      <c r="F75" s="16"/>
      <c r="G75" s="16"/>
      <c r="H75" s="17"/>
      <c r="I75" s="11"/>
      <c r="J75" s="11"/>
      <c r="K75" s="11"/>
    </row>
    <row r="76" ht="22.5" customHeight="1" spans="1:11">
      <c r="A76" s="13"/>
      <c r="B76" s="72"/>
      <c r="C76" s="13" t="s">
        <v>661</v>
      </c>
      <c r="D76" s="14">
        <v>0</v>
      </c>
      <c r="E76" s="15"/>
      <c r="F76" s="34"/>
      <c r="G76" s="34"/>
      <c r="H76" s="35"/>
      <c r="I76" s="11"/>
      <c r="J76" s="11"/>
      <c r="K76" s="11"/>
    </row>
    <row r="77" ht="22.5" customHeight="1" spans="1:11">
      <c r="A77" s="13"/>
      <c r="B77" s="73"/>
      <c r="C77" s="13" t="s">
        <v>687</v>
      </c>
      <c r="D77" s="14">
        <f>IF(D76=0,0,D75/D76*100)</f>
        <v>0</v>
      </c>
      <c r="E77" s="74" t="s">
        <v>653</v>
      </c>
      <c r="F77" s="75">
        <v>90</v>
      </c>
      <c r="G77" s="75">
        <v>105</v>
      </c>
      <c r="H77" s="76" t="s">
        <v>654</v>
      </c>
      <c r="I77" s="25"/>
      <c r="J77" s="25"/>
      <c r="K77" s="25"/>
    </row>
    <row r="78" ht="22.5" customHeight="1" spans="1:11">
      <c r="A78" s="13" t="s">
        <v>1225</v>
      </c>
      <c r="B78" s="71" t="s">
        <v>736</v>
      </c>
      <c r="C78" s="13" t="s">
        <v>686</v>
      </c>
      <c r="D78" s="14">
        <v>0</v>
      </c>
      <c r="E78" s="15"/>
      <c r="F78" s="16"/>
      <c r="G78" s="16"/>
      <c r="H78" s="17"/>
      <c r="I78" s="11"/>
      <c r="J78" s="11"/>
      <c r="K78" s="11"/>
    </row>
    <row r="79" ht="22.5" customHeight="1" spans="1:11">
      <c r="A79" s="13"/>
      <c r="B79" s="72"/>
      <c r="C79" s="13" t="s">
        <v>661</v>
      </c>
      <c r="D79" s="14">
        <v>0</v>
      </c>
      <c r="E79" s="15"/>
      <c r="F79" s="34"/>
      <c r="G79" s="34"/>
      <c r="H79" s="35"/>
      <c r="I79" s="11"/>
      <c r="J79" s="11"/>
      <c r="K79" s="11"/>
    </row>
    <row r="80" ht="22.5" customHeight="1" spans="1:11">
      <c r="A80" s="13"/>
      <c r="B80" s="73"/>
      <c r="C80" s="13" t="s">
        <v>687</v>
      </c>
      <c r="D80" s="14">
        <f>IF(D79=0,0,D78/D79*100)</f>
        <v>0</v>
      </c>
      <c r="E80" s="74" t="s">
        <v>653</v>
      </c>
      <c r="F80" s="75">
        <v>90</v>
      </c>
      <c r="G80" s="75">
        <v>105</v>
      </c>
      <c r="H80" s="76" t="s">
        <v>654</v>
      </c>
      <c r="I80" s="25"/>
      <c r="J80" s="25"/>
      <c r="K80" s="25"/>
    </row>
    <row r="81" ht="22.5" customHeight="1" spans="1:11">
      <c r="A81" s="13" t="s">
        <v>1226</v>
      </c>
      <c r="B81" s="71" t="s">
        <v>736</v>
      </c>
      <c r="C81" s="13" t="s">
        <v>686</v>
      </c>
      <c r="D81" s="14">
        <v>0</v>
      </c>
      <c r="E81" s="15"/>
      <c r="F81" s="16"/>
      <c r="G81" s="16"/>
      <c r="H81" s="17"/>
      <c r="I81" s="11"/>
      <c r="J81" s="11"/>
      <c r="K81" s="11"/>
    </row>
    <row r="82" ht="22.5" customHeight="1" spans="1:11">
      <c r="A82" s="13"/>
      <c r="B82" s="72"/>
      <c r="C82" s="13" t="s">
        <v>661</v>
      </c>
      <c r="D82" s="14">
        <v>0</v>
      </c>
      <c r="E82" s="15"/>
      <c r="F82" s="34"/>
      <c r="G82" s="34"/>
      <c r="H82" s="35"/>
      <c r="I82" s="11"/>
      <c r="J82" s="11"/>
      <c r="K82" s="11"/>
    </row>
    <row r="83" ht="22.5" customHeight="1" spans="1:11">
      <c r="A83" s="13"/>
      <c r="B83" s="73"/>
      <c r="C83" s="13" t="s">
        <v>687</v>
      </c>
      <c r="D83" s="14">
        <f>IF(D82=0,0,D81/D82*100)</f>
        <v>0</v>
      </c>
      <c r="E83" s="74" t="s">
        <v>653</v>
      </c>
      <c r="F83" s="75">
        <v>65</v>
      </c>
      <c r="G83" s="75">
        <v>80</v>
      </c>
      <c r="H83" s="76" t="s">
        <v>654</v>
      </c>
      <c r="I83" s="25"/>
      <c r="J83" s="25"/>
      <c r="K83" s="25"/>
    </row>
    <row r="84" ht="22.5" customHeight="1" spans="1:11">
      <c r="A84" s="13" t="s">
        <v>1227</v>
      </c>
      <c r="B84" s="71" t="s">
        <v>736</v>
      </c>
      <c r="C84" s="13" t="s">
        <v>686</v>
      </c>
      <c r="D84" s="14">
        <v>0</v>
      </c>
      <c r="E84" s="15"/>
      <c r="F84" s="16"/>
      <c r="G84" s="16"/>
      <c r="H84" s="17"/>
      <c r="I84" s="11"/>
      <c r="J84" s="11"/>
      <c r="K84" s="11"/>
    </row>
    <row r="85" ht="22.5" customHeight="1" spans="1:11">
      <c r="A85" s="13"/>
      <c r="B85" s="72"/>
      <c r="C85" s="13" t="s">
        <v>661</v>
      </c>
      <c r="D85" s="14">
        <v>0</v>
      </c>
      <c r="E85" s="15"/>
      <c r="F85" s="34"/>
      <c r="G85" s="34"/>
      <c r="H85" s="35"/>
      <c r="I85" s="11"/>
      <c r="J85" s="11"/>
      <c r="K85" s="11"/>
    </row>
    <row r="86" ht="22.5" customHeight="1" spans="1:11">
      <c r="A86" s="13"/>
      <c r="B86" s="73"/>
      <c r="C86" s="13" t="s">
        <v>687</v>
      </c>
      <c r="D86" s="14">
        <f>IF(D85=0,0,D84/D85*100)</f>
        <v>0</v>
      </c>
      <c r="E86" s="74" t="s">
        <v>653</v>
      </c>
      <c r="F86" s="75">
        <v>65</v>
      </c>
      <c r="G86" s="75">
        <v>80</v>
      </c>
      <c r="H86" s="76" t="s">
        <v>654</v>
      </c>
      <c r="I86" s="25"/>
      <c r="J86" s="25"/>
      <c r="K86" s="25"/>
    </row>
    <row r="87" ht="22.5" customHeight="1" spans="1:11">
      <c r="A87" s="77" t="s">
        <v>1228</v>
      </c>
      <c r="B87" s="71" t="s">
        <v>736</v>
      </c>
      <c r="C87" s="13" t="s">
        <v>686</v>
      </c>
      <c r="D87" s="14">
        <v>0</v>
      </c>
      <c r="E87" s="15"/>
      <c r="F87" s="16"/>
      <c r="G87" s="16"/>
      <c r="H87" s="17"/>
      <c r="I87" s="11"/>
      <c r="J87" s="11"/>
      <c r="K87" s="11"/>
    </row>
    <row r="88" ht="22.5" customHeight="1" spans="1:11">
      <c r="A88" s="78"/>
      <c r="B88" s="72"/>
      <c r="C88" s="13" t="s">
        <v>661</v>
      </c>
      <c r="D88" s="14">
        <v>0</v>
      </c>
      <c r="E88" s="15"/>
      <c r="F88" s="34"/>
      <c r="G88" s="34"/>
      <c r="H88" s="35"/>
      <c r="I88" s="11"/>
      <c r="J88" s="11"/>
      <c r="K88" s="11"/>
    </row>
    <row r="89" ht="22.5" customHeight="1" spans="1:11">
      <c r="A89" s="79"/>
      <c r="B89" s="73"/>
      <c r="C89" s="13" t="s">
        <v>687</v>
      </c>
      <c r="D89" s="14">
        <f>IF(D88=0,0,D87/D88*100)</f>
        <v>0</v>
      </c>
      <c r="E89" s="74" t="s">
        <v>653</v>
      </c>
      <c r="F89" s="75">
        <v>65</v>
      </c>
      <c r="G89" s="75">
        <v>80</v>
      </c>
      <c r="H89" s="76" t="s">
        <v>654</v>
      </c>
      <c r="I89" s="25"/>
      <c r="J89" s="25"/>
      <c r="K89" s="25"/>
    </row>
    <row r="90" ht="22.5" customHeight="1" spans="1:11">
      <c r="A90" s="77" t="s">
        <v>1229</v>
      </c>
      <c r="B90" s="71" t="s">
        <v>736</v>
      </c>
      <c r="C90" s="13" t="s">
        <v>686</v>
      </c>
      <c r="D90" s="14">
        <v>0</v>
      </c>
      <c r="E90" s="15"/>
      <c r="F90" s="16"/>
      <c r="G90" s="16"/>
      <c r="H90" s="17"/>
      <c r="I90" s="11"/>
      <c r="J90" s="11"/>
      <c r="K90" s="11"/>
    </row>
    <row r="91" ht="22.5" customHeight="1" spans="1:11">
      <c r="A91" s="78"/>
      <c r="B91" s="72"/>
      <c r="C91" s="13" t="s">
        <v>661</v>
      </c>
      <c r="D91" s="14">
        <v>0</v>
      </c>
      <c r="E91" s="15"/>
      <c r="F91" s="34"/>
      <c r="G91" s="34"/>
      <c r="H91" s="35"/>
      <c r="I91" s="11"/>
      <c r="J91" s="11"/>
      <c r="K91" s="11"/>
    </row>
    <row r="92" ht="22.5" customHeight="1" spans="1:11">
      <c r="A92" s="79"/>
      <c r="B92" s="73"/>
      <c r="C92" s="13" t="s">
        <v>687</v>
      </c>
      <c r="D92" s="14">
        <f>IF(D91=0,0,D90/D91*100)</f>
        <v>0</v>
      </c>
      <c r="E92" s="74" t="s">
        <v>653</v>
      </c>
      <c r="F92" s="75">
        <v>65</v>
      </c>
      <c r="G92" s="75">
        <v>80</v>
      </c>
      <c r="H92" s="76" t="s">
        <v>654</v>
      </c>
      <c r="I92" s="25"/>
      <c r="J92" s="25"/>
      <c r="K92" s="25"/>
    </row>
    <row r="93" ht="22.5" customHeight="1" spans="1:11">
      <c r="A93" s="9" t="s">
        <v>702</v>
      </c>
      <c r="B93" s="9"/>
      <c r="C93" s="9"/>
      <c r="D93" s="9"/>
      <c r="E93" s="9"/>
      <c r="F93" s="9"/>
      <c r="G93" s="9"/>
      <c r="H93" s="80"/>
      <c r="I93" s="9"/>
      <c r="J93" s="9"/>
      <c r="K93" s="9"/>
    </row>
    <row r="94" ht="22.5" customHeight="1" spans="1:11">
      <c r="A94" s="71" t="s">
        <v>1230</v>
      </c>
      <c r="B94" s="26" t="s">
        <v>704</v>
      </c>
      <c r="C94" s="13" t="s">
        <v>705</v>
      </c>
      <c r="D94" s="14">
        <v>0</v>
      </c>
      <c r="E94" s="15"/>
      <c r="F94" s="16"/>
      <c r="G94" s="16"/>
      <c r="H94" s="17"/>
      <c r="I94" s="11"/>
      <c r="J94" s="11"/>
      <c r="K94" s="11"/>
    </row>
    <row r="95" ht="22.5" customHeight="1" spans="1:11">
      <c r="A95" s="72"/>
      <c r="B95" s="27"/>
      <c r="C95" s="13" t="s">
        <v>661</v>
      </c>
      <c r="D95" s="14">
        <v>0</v>
      </c>
      <c r="E95" s="15"/>
      <c r="F95" s="34"/>
      <c r="G95" s="34"/>
      <c r="H95" s="35"/>
      <c r="I95" s="11"/>
      <c r="J95" s="11"/>
      <c r="K95" s="11"/>
    </row>
    <row r="96" ht="22.5" customHeight="1" spans="1:11">
      <c r="A96" s="72"/>
      <c r="B96" s="27"/>
      <c r="C96" s="13" t="s">
        <v>706</v>
      </c>
      <c r="D96" s="14">
        <f>IF(D94=0,0,(D95+D146)/D94-1)*100</f>
        <v>0</v>
      </c>
      <c r="E96" s="74" t="s">
        <v>653</v>
      </c>
      <c r="F96" s="40">
        <v>5</v>
      </c>
      <c r="G96" s="40">
        <v>20</v>
      </c>
      <c r="H96" s="83" t="s">
        <v>654</v>
      </c>
      <c r="I96" s="25"/>
      <c r="J96" s="25"/>
      <c r="K96" s="25"/>
    </row>
    <row r="97" ht="22.5" customHeight="1" spans="1:11">
      <c r="A97" s="73"/>
      <c r="B97" s="28"/>
      <c r="C97" s="13" t="s">
        <v>707</v>
      </c>
      <c r="D97" s="14">
        <f>IF(D94+D98=0,0,(D95+D99+D146)/(D94+D98)-1)*100</f>
        <v>0</v>
      </c>
      <c r="E97" s="74" t="s">
        <v>653</v>
      </c>
      <c r="F97" s="75">
        <v>5</v>
      </c>
      <c r="G97" s="75">
        <v>20</v>
      </c>
      <c r="H97" s="76" t="s">
        <v>654</v>
      </c>
      <c r="I97" s="25"/>
      <c r="J97" s="25"/>
      <c r="K97" s="25"/>
    </row>
    <row r="98" ht="22.5" customHeight="1" spans="1:11">
      <c r="A98" s="71" t="s">
        <v>1231</v>
      </c>
      <c r="B98" s="26" t="s">
        <v>1232</v>
      </c>
      <c r="C98" s="13" t="s">
        <v>705</v>
      </c>
      <c r="D98" s="14">
        <v>0</v>
      </c>
      <c r="E98" s="15"/>
      <c r="F98" s="16"/>
      <c r="G98" s="16"/>
      <c r="H98" s="84"/>
      <c r="I98" s="11"/>
      <c r="J98" s="11"/>
      <c r="K98" s="11"/>
    </row>
    <row r="99" ht="22.5" customHeight="1" spans="1:11">
      <c r="A99" s="73"/>
      <c r="B99" s="28"/>
      <c r="C99" s="13" t="s">
        <v>661</v>
      </c>
      <c r="D99" s="20">
        <v>0</v>
      </c>
      <c r="E99" s="15" t="s">
        <v>653</v>
      </c>
      <c r="F99" s="85">
        <v>0</v>
      </c>
      <c r="G99" s="86">
        <v>0</v>
      </c>
      <c r="H99" s="76" t="s">
        <v>654</v>
      </c>
      <c r="I99" s="25"/>
      <c r="J99" s="25"/>
      <c r="K99" s="25"/>
    </row>
    <row r="100" ht="22.5" customHeight="1" spans="1:11">
      <c r="A100" s="13" t="s">
        <v>710</v>
      </c>
      <c r="B100" s="71" t="s">
        <v>736</v>
      </c>
      <c r="C100" s="13" t="s">
        <v>705</v>
      </c>
      <c r="D100" s="14">
        <v>0</v>
      </c>
      <c r="E100" s="15"/>
      <c r="F100" s="16"/>
      <c r="G100" s="16"/>
      <c r="H100" s="17"/>
      <c r="I100" s="11"/>
      <c r="J100" s="11"/>
      <c r="K100" s="11"/>
    </row>
    <row r="101" ht="22.5" customHeight="1" spans="1:11">
      <c r="A101" s="13"/>
      <c r="B101" s="72"/>
      <c r="C101" s="13" t="s">
        <v>661</v>
      </c>
      <c r="D101" s="14">
        <v>0</v>
      </c>
      <c r="E101" s="15"/>
      <c r="F101" s="16"/>
      <c r="G101" s="16"/>
      <c r="H101" s="17"/>
      <c r="I101" s="11"/>
      <c r="J101" s="11"/>
      <c r="K101" s="11"/>
    </row>
    <row r="102" ht="22.5" customHeight="1" spans="1:11">
      <c r="A102" s="13"/>
      <c r="B102" s="73"/>
      <c r="C102" s="13" t="s">
        <v>706</v>
      </c>
      <c r="D102" s="14">
        <f>IF(D100=0,0,D101/D100-1)*100</f>
        <v>0</v>
      </c>
      <c r="E102" s="15"/>
      <c r="F102" s="16"/>
      <c r="G102" s="16"/>
      <c r="H102" s="29"/>
      <c r="I102" s="11"/>
      <c r="J102" s="11"/>
      <c r="K102" s="11"/>
    </row>
    <row r="103" ht="22.5" customHeight="1" spans="1:11">
      <c r="A103" s="13" t="s">
        <v>1233</v>
      </c>
      <c r="B103" s="71" t="s">
        <v>736</v>
      </c>
      <c r="C103" s="13" t="s">
        <v>705</v>
      </c>
      <c r="D103" s="14">
        <v>0</v>
      </c>
      <c r="E103" s="15"/>
      <c r="F103" s="16"/>
      <c r="G103" s="16"/>
      <c r="H103" s="17"/>
      <c r="I103" s="11"/>
      <c r="J103" s="11"/>
      <c r="K103" s="11"/>
    </row>
    <row r="104" ht="22.5" customHeight="1" spans="1:11">
      <c r="A104" s="13"/>
      <c r="B104" s="72"/>
      <c r="C104" s="13" t="s">
        <v>661</v>
      </c>
      <c r="D104" s="14">
        <v>0</v>
      </c>
      <c r="E104" s="15"/>
      <c r="F104" s="34"/>
      <c r="G104" s="34"/>
      <c r="H104" s="35"/>
      <c r="I104" s="11"/>
      <c r="J104" s="11"/>
      <c r="K104" s="11"/>
    </row>
    <row r="105" ht="22.5" customHeight="1" spans="1:11">
      <c r="A105" s="13"/>
      <c r="B105" s="73"/>
      <c r="C105" s="13" t="s">
        <v>706</v>
      </c>
      <c r="D105" s="14">
        <f>IF(D103=0,0,D104/D103-1)*100</f>
        <v>0</v>
      </c>
      <c r="E105" s="74" t="s">
        <v>653</v>
      </c>
      <c r="F105" s="75">
        <v>0</v>
      </c>
      <c r="G105" s="75">
        <v>20</v>
      </c>
      <c r="H105" s="76" t="s">
        <v>654</v>
      </c>
      <c r="I105" s="25"/>
      <c r="J105" s="25"/>
      <c r="K105" s="25"/>
    </row>
    <row r="106" ht="22.5" customHeight="1" spans="1:11">
      <c r="A106" s="13" t="s">
        <v>1234</v>
      </c>
      <c r="B106" s="71" t="s">
        <v>736</v>
      </c>
      <c r="C106" s="13" t="s">
        <v>705</v>
      </c>
      <c r="D106" s="14">
        <v>0</v>
      </c>
      <c r="E106" s="15"/>
      <c r="F106" s="16"/>
      <c r="G106" s="16"/>
      <c r="H106" s="17"/>
      <c r="I106" s="11"/>
      <c r="J106" s="11"/>
      <c r="K106" s="11"/>
    </row>
    <row r="107" ht="22.5" customHeight="1" spans="1:11">
      <c r="A107" s="13"/>
      <c r="B107" s="72"/>
      <c r="C107" s="13" t="s">
        <v>661</v>
      </c>
      <c r="D107" s="14">
        <v>0</v>
      </c>
      <c r="E107" s="15"/>
      <c r="F107" s="34"/>
      <c r="G107" s="34"/>
      <c r="H107" s="35"/>
      <c r="I107" s="11"/>
      <c r="J107" s="11"/>
      <c r="K107" s="11"/>
    </row>
    <row r="108" ht="22.5" customHeight="1" spans="1:11">
      <c r="A108" s="13"/>
      <c r="B108" s="73"/>
      <c r="C108" s="13" t="s">
        <v>706</v>
      </c>
      <c r="D108" s="14">
        <f>IF(D106=0,0,D107/D106-1)*100</f>
        <v>0</v>
      </c>
      <c r="E108" s="74" t="s">
        <v>653</v>
      </c>
      <c r="F108" s="75">
        <v>0</v>
      </c>
      <c r="G108" s="75">
        <v>20</v>
      </c>
      <c r="H108" s="76" t="s">
        <v>654</v>
      </c>
      <c r="I108" s="25"/>
      <c r="J108" s="25"/>
      <c r="K108" s="25"/>
    </row>
    <row r="109" ht="22.5" customHeight="1" spans="1:11">
      <c r="A109" s="13" t="s">
        <v>1235</v>
      </c>
      <c r="B109" s="71" t="s">
        <v>736</v>
      </c>
      <c r="C109" s="13" t="s">
        <v>705</v>
      </c>
      <c r="D109" s="14">
        <v>0</v>
      </c>
      <c r="E109" s="15"/>
      <c r="F109" s="16"/>
      <c r="G109" s="16"/>
      <c r="H109" s="17"/>
      <c r="I109" s="11"/>
      <c r="J109" s="11"/>
      <c r="K109" s="11"/>
    </row>
    <row r="110" ht="22.5" customHeight="1" spans="1:11">
      <c r="A110" s="13"/>
      <c r="B110" s="72"/>
      <c r="C110" s="13" t="s">
        <v>661</v>
      </c>
      <c r="D110" s="14">
        <v>0</v>
      </c>
      <c r="E110" s="15"/>
      <c r="F110" s="34"/>
      <c r="G110" s="34"/>
      <c r="H110" s="35"/>
      <c r="I110" s="11"/>
      <c r="J110" s="11"/>
      <c r="K110" s="11"/>
    </row>
    <row r="111" ht="22.5" customHeight="1" spans="1:11">
      <c r="A111" s="13"/>
      <c r="B111" s="73"/>
      <c r="C111" s="13" t="s">
        <v>706</v>
      </c>
      <c r="D111" s="14">
        <f>IF(D109=0,0,D110/D109-1)*100</f>
        <v>0</v>
      </c>
      <c r="E111" s="74" t="s">
        <v>653</v>
      </c>
      <c r="F111" s="75">
        <v>0</v>
      </c>
      <c r="G111" s="75">
        <v>20</v>
      </c>
      <c r="H111" s="76" t="s">
        <v>654</v>
      </c>
      <c r="I111" s="25"/>
      <c r="J111" s="25"/>
      <c r="K111" s="25"/>
    </row>
    <row r="112" ht="22.5" customHeight="1" spans="1:11">
      <c r="A112" s="13" t="s">
        <v>1236</v>
      </c>
      <c r="B112" s="71" t="s">
        <v>736</v>
      </c>
      <c r="C112" s="13" t="s">
        <v>705</v>
      </c>
      <c r="D112" s="14">
        <v>0</v>
      </c>
      <c r="E112" s="15"/>
      <c r="F112" s="16"/>
      <c r="G112" s="16"/>
      <c r="H112" s="17"/>
      <c r="I112" s="11"/>
      <c r="J112" s="11"/>
      <c r="K112" s="11"/>
    </row>
    <row r="113" ht="22.5" customHeight="1" spans="1:11">
      <c r="A113" s="13"/>
      <c r="B113" s="72"/>
      <c r="C113" s="13" t="s">
        <v>661</v>
      </c>
      <c r="D113" s="14">
        <v>0</v>
      </c>
      <c r="E113" s="15"/>
      <c r="F113" s="34"/>
      <c r="G113" s="34"/>
      <c r="H113" s="35"/>
      <c r="I113" s="11"/>
      <c r="J113" s="11"/>
      <c r="K113" s="11"/>
    </row>
    <row r="114" ht="22.5" customHeight="1" spans="1:11">
      <c r="A114" s="13"/>
      <c r="B114" s="73"/>
      <c r="C114" s="13" t="s">
        <v>706</v>
      </c>
      <c r="D114" s="14">
        <f>IF(D112=0,0,D113/D112-1)*100</f>
        <v>0</v>
      </c>
      <c r="E114" s="74" t="s">
        <v>653</v>
      </c>
      <c r="F114" s="75">
        <v>0</v>
      </c>
      <c r="G114" s="75">
        <v>20</v>
      </c>
      <c r="H114" s="76" t="s">
        <v>654</v>
      </c>
      <c r="I114" s="25"/>
      <c r="J114" s="25"/>
      <c r="K114" s="25"/>
    </row>
    <row r="115" ht="22.5" customHeight="1" spans="1:11">
      <c r="A115" s="13" t="s">
        <v>1237</v>
      </c>
      <c r="B115" s="71" t="s">
        <v>736</v>
      </c>
      <c r="C115" s="13" t="s">
        <v>705</v>
      </c>
      <c r="D115" s="14">
        <v>0</v>
      </c>
      <c r="E115" s="15"/>
      <c r="F115" s="16"/>
      <c r="G115" s="16"/>
      <c r="H115" s="17"/>
      <c r="I115" s="11"/>
      <c r="J115" s="11"/>
      <c r="K115" s="11"/>
    </row>
    <row r="116" ht="22.5" customHeight="1" spans="1:11">
      <c r="A116" s="13"/>
      <c r="B116" s="72"/>
      <c r="C116" s="13" t="s">
        <v>661</v>
      </c>
      <c r="D116" s="14">
        <v>0</v>
      </c>
      <c r="E116" s="15"/>
      <c r="F116" s="34"/>
      <c r="G116" s="34"/>
      <c r="H116" s="35"/>
      <c r="I116" s="11"/>
      <c r="J116" s="11"/>
      <c r="K116" s="11"/>
    </row>
    <row r="117" ht="22.5" customHeight="1" spans="1:11">
      <c r="A117" s="13"/>
      <c r="B117" s="73"/>
      <c r="C117" s="13" t="s">
        <v>706</v>
      </c>
      <c r="D117" s="14">
        <f>IF(D115=0,0,D116/D115-1)*100</f>
        <v>0</v>
      </c>
      <c r="E117" s="74" t="s">
        <v>653</v>
      </c>
      <c r="F117" s="75">
        <v>0</v>
      </c>
      <c r="G117" s="75">
        <v>20</v>
      </c>
      <c r="H117" s="76" t="s">
        <v>654</v>
      </c>
      <c r="I117" s="25"/>
      <c r="J117" s="25"/>
      <c r="K117" s="25"/>
    </row>
    <row r="118" ht="22.5" customHeight="1" spans="1:11">
      <c r="A118" s="13" t="s">
        <v>1238</v>
      </c>
      <c r="B118" s="71" t="s">
        <v>736</v>
      </c>
      <c r="C118" s="13" t="s">
        <v>705</v>
      </c>
      <c r="D118" s="14">
        <v>0</v>
      </c>
      <c r="E118" s="15"/>
      <c r="F118" s="16"/>
      <c r="G118" s="16"/>
      <c r="H118" s="17"/>
      <c r="I118" s="11"/>
      <c r="J118" s="11"/>
      <c r="K118" s="11"/>
    </row>
    <row r="119" ht="22.5" customHeight="1" spans="1:11">
      <c r="A119" s="13"/>
      <c r="B119" s="72"/>
      <c r="C119" s="13" t="s">
        <v>661</v>
      </c>
      <c r="D119" s="14">
        <v>0</v>
      </c>
      <c r="E119" s="15"/>
      <c r="F119" s="34"/>
      <c r="G119" s="34"/>
      <c r="H119" s="35"/>
      <c r="I119" s="11"/>
      <c r="J119" s="11"/>
      <c r="K119" s="11"/>
    </row>
    <row r="120" ht="22.5" customHeight="1" spans="1:11">
      <c r="A120" s="13"/>
      <c r="B120" s="73"/>
      <c r="C120" s="13" t="s">
        <v>706</v>
      </c>
      <c r="D120" s="14">
        <f>IF(D118=0,0,D119/D118-1)*100</f>
        <v>0</v>
      </c>
      <c r="E120" s="74" t="s">
        <v>653</v>
      </c>
      <c r="F120" s="75">
        <v>0</v>
      </c>
      <c r="G120" s="75">
        <v>20</v>
      </c>
      <c r="H120" s="76" t="s">
        <v>654</v>
      </c>
      <c r="I120" s="25"/>
      <c r="J120" s="25"/>
      <c r="K120" s="25"/>
    </row>
    <row r="121" ht="22.5" customHeight="1" spans="1:11">
      <c r="A121" s="13" t="s">
        <v>1239</v>
      </c>
      <c r="B121" s="71" t="s">
        <v>736</v>
      </c>
      <c r="C121" s="13" t="s">
        <v>705</v>
      </c>
      <c r="D121" s="14">
        <v>0</v>
      </c>
      <c r="E121" s="15"/>
      <c r="F121" s="16"/>
      <c r="G121" s="16"/>
      <c r="H121" s="17"/>
      <c r="I121" s="11"/>
      <c r="J121" s="11"/>
      <c r="K121" s="11"/>
    </row>
    <row r="122" ht="22.5" customHeight="1" spans="1:11">
      <c r="A122" s="13"/>
      <c r="B122" s="72"/>
      <c r="C122" s="13" t="s">
        <v>661</v>
      </c>
      <c r="D122" s="14">
        <v>0</v>
      </c>
      <c r="E122" s="15"/>
      <c r="F122" s="34"/>
      <c r="G122" s="34"/>
      <c r="H122" s="35"/>
      <c r="I122" s="11"/>
      <c r="J122" s="11"/>
      <c r="K122" s="11"/>
    </row>
    <row r="123" ht="22.5" customHeight="1" spans="1:11">
      <c r="A123" s="13"/>
      <c r="B123" s="73"/>
      <c r="C123" s="13" t="s">
        <v>706</v>
      </c>
      <c r="D123" s="14">
        <f>IF(D121=0,0,D122/D121-1)*100</f>
        <v>0</v>
      </c>
      <c r="E123" s="74" t="s">
        <v>653</v>
      </c>
      <c r="F123" s="75">
        <v>0</v>
      </c>
      <c r="G123" s="75">
        <v>20</v>
      </c>
      <c r="H123" s="76" t="s">
        <v>654</v>
      </c>
      <c r="I123" s="25"/>
      <c r="J123" s="25"/>
      <c r="K123" s="25"/>
    </row>
    <row r="124" ht="22.5" customHeight="1" spans="1:11">
      <c r="A124" s="13" t="s">
        <v>1240</v>
      </c>
      <c r="B124" s="71" t="s">
        <v>736</v>
      </c>
      <c r="C124" s="13" t="s">
        <v>705</v>
      </c>
      <c r="D124" s="14">
        <v>0</v>
      </c>
      <c r="E124" s="15"/>
      <c r="F124" s="16"/>
      <c r="G124" s="16"/>
      <c r="H124" s="17"/>
      <c r="I124" s="11"/>
      <c r="J124" s="11"/>
      <c r="K124" s="11"/>
    </row>
    <row r="125" ht="22.5" customHeight="1" spans="1:11">
      <c r="A125" s="13"/>
      <c r="B125" s="72"/>
      <c r="C125" s="13" t="s">
        <v>661</v>
      </c>
      <c r="D125" s="14">
        <v>0</v>
      </c>
      <c r="E125" s="15"/>
      <c r="F125" s="34"/>
      <c r="G125" s="34"/>
      <c r="H125" s="35"/>
      <c r="I125" s="11"/>
      <c r="J125" s="11"/>
      <c r="K125" s="11"/>
    </row>
    <row r="126" ht="22.5" customHeight="1" spans="1:11">
      <c r="A126" s="13"/>
      <c r="B126" s="73"/>
      <c r="C126" s="13" t="s">
        <v>706</v>
      </c>
      <c r="D126" s="14">
        <f>IF(D124=0,0,D125/D124-1)*100</f>
        <v>0</v>
      </c>
      <c r="E126" s="74" t="s">
        <v>653</v>
      </c>
      <c r="F126" s="75">
        <v>0</v>
      </c>
      <c r="G126" s="75">
        <v>20</v>
      </c>
      <c r="H126" s="76" t="s">
        <v>654</v>
      </c>
      <c r="I126" s="25"/>
      <c r="J126" s="25"/>
      <c r="K126" s="25"/>
    </row>
    <row r="127" ht="22.5" customHeight="1" spans="1:11">
      <c r="A127" s="13" t="s">
        <v>959</v>
      </c>
      <c r="B127" s="71" t="s">
        <v>736</v>
      </c>
      <c r="C127" s="13" t="s">
        <v>705</v>
      </c>
      <c r="D127" s="14">
        <v>0</v>
      </c>
      <c r="E127" s="15"/>
      <c r="F127" s="16"/>
      <c r="G127" s="16"/>
      <c r="H127" s="17"/>
      <c r="I127" s="11"/>
      <c r="J127" s="11"/>
      <c r="K127" s="11"/>
    </row>
    <row r="128" ht="22.5" customHeight="1" spans="1:11">
      <c r="A128" s="13"/>
      <c r="B128" s="72"/>
      <c r="C128" s="13" t="s">
        <v>661</v>
      </c>
      <c r="D128" s="14">
        <v>0</v>
      </c>
      <c r="E128" s="15"/>
      <c r="F128" s="34"/>
      <c r="G128" s="34"/>
      <c r="H128" s="35"/>
      <c r="I128" s="11"/>
      <c r="J128" s="11"/>
      <c r="K128" s="11"/>
    </row>
    <row r="129" ht="22.5" customHeight="1" spans="1:11">
      <c r="A129" s="13"/>
      <c r="B129" s="73"/>
      <c r="C129" s="13" t="s">
        <v>706</v>
      </c>
      <c r="D129" s="14">
        <f>IF(D127=0,0,D128/D127-1)*100</f>
        <v>0</v>
      </c>
      <c r="E129" s="74" t="s">
        <v>653</v>
      </c>
      <c r="F129" s="75">
        <v>0</v>
      </c>
      <c r="G129" s="75">
        <v>10</v>
      </c>
      <c r="H129" s="76" t="s">
        <v>654</v>
      </c>
      <c r="I129" s="25"/>
      <c r="J129" s="25"/>
      <c r="K129" s="25"/>
    </row>
    <row r="130" ht="22.5" customHeight="1" spans="1:11">
      <c r="A130" s="13" t="s">
        <v>1241</v>
      </c>
      <c r="B130" s="71" t="s">
        <v>736</v>
      </c>
      <c r="C130" s="13" t="s">
        <v>705</v>
      </c>
      <c r="D130" s="14">
        <v>0</v>
      </c>
      <c r="E130" s="15"/>
      <c r="F130" s="16"/>
      <c r="G130" s="16"/>
      <c r="H130" s="17"/>
      <c r="I130" s="11"/>
      <c r="J130" s="11"/>
      <c r="K130" s="11"/>
    </row>
    <row r="131" ht="22.5" customHeight="1" spans="1:11">
      <c r="A131" s="13"/>
      <c r="B131" s="72"/>
      <c r="C131" s="13" t="s">
        <v>661</v>
      </c>
      <c r="D131" s="14">
        <v>0</v>
      </c>
      <c r="E131" s="15"/>
      <c r="F131" s="34"/>
      <c r="G131" s="34"/>
      <c r="H131" s="35"/>
      <c r="I131" s="11"/>
      <c r="J131" s="11"/>
      <c r="K131" s="11"/>
    </row>
    <row r="132" ht="22.5" customHeight="1" spans="1:11">
      <c r="A132" s="13"/>
      <c r="B132" s="73"/>
      <c r="C132" s="13" t="s">
        <v>706</v>
      </c>
      <c r="D132" s="14">
        <f>IF(D130=0,0,D131/D130-1)*100</f>
        <v>0</v>
      </c>
      <c r="E132" s="74" t="s">
        <v>653</v>
      </c>
      <c r="F132" s="75">
        <v>0</v>
      </c>
      <c r="G132" s="75">
        <v>10</v>
      </c>
      <c r="H132" s="76" t="s">
        <v>654</v>
      </c>
      <c r="I132" s="25"/>
      <c r="J132" s="25"/>
      <c r="K132" s="25"/>
    </row>
    <row r="133" ht="22.5" customHeight="1" spans="1:11">
      <c r="A133" s="13" t="s">
        <v>1242</v>
      </c>
      <c r="B133" s="71" t="s">
        <v>736</v>
      </c>
      <c r="C133" s="13" t="s">
        <v>705</v>
      </c>
      <c r="D133" s="14">
        <v>0</v>
      </c>
      <c r="E133" s="15"/>
      <c r="F133" s="16"/>
      <c r="G133" s="16"/>
      <c r="H133" s="17"/>
      <c r="I133" s="11"/>
      <c r="J133" s="11"/>
      <c r="K133" s="11"/>
    </row>
    <row r="134" ht="22.5" customHeight="1" spans="1:11">
      <c r="A134" s="13"/>
      <c r="B134" s="72"/>
      <c r="C134" s="13" t="s">
        <v>661</v>
      </c>
      <c r="D134" s="14">
        <v>0</v>
      </c>
      <c r="E134" s="15"/>
      <c r="F134" s="34"/>
      <c r="G134" s="34"/>
      <c r="H134" s="35"/>
      <c r="I134" s="11"/>
      <c r="J134" s="11"/>
      <c r="K134" s="11"/>
    </row>
    <row r="135" ht="22.5" customHeight="1" spans="1:11">
      <c r="A135" s="13"/>
      <c r="B135" s="73"/>
      <c r="C135" s="13" t="s">
        <v>706</v>
      </c>
      <c r="D135" s="14">
        <f>IF(D133=0,0,D134/D133-1)*100</f>
        <v>0</v>
      </c>
      <c r="E135" s="74" t="s">
        <v>653</v>
      </c>
      <c r="F135" s="75">
        <v>5</v>
      </c>
      <c r="G135" s="75">
        <v>20</v>
      </c>
      <c r="H135" s="76" t="s">
        <v>654</v>
      </c>
      <c r="I135" s="25"/>
      <c r="J135" s="25"/>
      <c r="K135" s="25"/>
    </row>
    <row r="136" ht="22.5" customHeight="1" spans="1:11">
      <c r="A136" s="13" t="s">
        <v>1243</v>
      </c>
      <c r="B136" s="71" t="s">
        <v>736</v>
      </c>
      <c r="C136" s="13" t="s">
        <v>705</v>
      </c>
      <c r="D136" s="14">
        <v>0</v>
      </c>
      <c r="E136" s="15"/>
      <c r="F136" s="16"/>
      <c r="G136" s="16"/>
      <c r="H136" s="17"/>
      <c r="I136" s="11"/>
      <c r="J136" s="11"/>
      <c r="K136" s="11"/>
    </row>
    <row r="137" ht="22.5" customHeight="1" spans="1:11">
      <c r="A137" s="13"/>
      <c r="B137" s="72"/>
      <c r="C137" s="13" t="s">
        <v>661</v>
      </c>
      <c r="D137" s="14">
        <v>0</v>
      </c>
      <c r="E137" s="15"/>
      <c r="F137" s="34"/>
      <c r="G137" s="34"/>
      <c r="H137" s="35"/>
      <c r="I137" s="11"/>
      <c r="J137" s="11"/>
      <c r="K137" s="11"/>
    </row>
    <row r="138" ht="22.5" customHeight="1" spans="1:11">
      <c r="A138" s="13"/>
      <c r="B138" s="73"/>
      <c r="C138" s="13" t="s">
        <v>706</v>
      </c>
      <c r="D138" s="14">
        <f>IF(D136=0,0,D137/D136-1)*100</f>
        <v>0</v>
      </c>
      <c r="E138" s="74" t="s">
        <v>653</v>
      </c>
      <c r="F138" s="75">
        <v>5</v>
      </c>
      <c r="G138" s="75">
        <v>20</v>
      </c>
      <c r="H138" s="76" t="s">
        <v>654</v>
      </c>
      <c r="I138" s="25"/>
      <c r="J138" s="25"/>
      <c r="K138" s="25"/>
    </row>
    <row r="139" ht="22.5" customHeight="1" spans="1:11">
      <c r="A139" s="77" t="s">
        <v>1244</v>
      </c>
      <c r="B139" s="71" t="s">
        <v>736</v>
      </c>
      <c r="C139" s="13" t="s">
        <v>705</v>
      </c>
      <c r="D139" s="14">
        <v>0</v>
      </c>
      <c r="E139" s="15"/>
      <c r="F139" s="16"/>
      <c r="G139" s="16"/>
      <c r="H139" s="17"/>
      <c r="I139" s="11"/>
      <c r="J139" s="11"/>
      <c r="K139" s="11"/>
    </row>
    <row r="140" ht="22.5" customHeight="1" spans="1:11">
      <c r="A140" s="78"/>
      <c r="B140" s="72"/>
      <c r="C140" s="13" t="s">
        <v>661</v>
      </c>
      <c r="D140" s="14">
        <v>0</v>
      </c>
      <c r="E140" s="15"/>
      <c r="F140" s="34"/>
      <c r="G140" s="34"/>
      <c r="H140" s="35"/>
      <c r="I140" s="11"/>
      <c r="J140" s="11"/>
      <c r="K140" s="11"/>
    </row>
    <row r="141" ht="22.5" customHeight="1" spans="1:11">
      <c r="A141" s="79"/>
      <c r="B141" s="73"/>
      <c r="C141" s="13" t="s">
        <v>706</v>
      </c>
      <c r="D141" s="14">
        <f>IF(D139=0,0,D140/D139-1)*100</f>
        <v>0</v>
      </c>
      <c r="E141" s="74" t="s">
        <v>653</v>
      </c>
      <c r="F141" s="75">
        <v>-20</v>
      </c>
      <c r="G141" s="75">
        <v>20</v>
      </c>
      <c r="H141" s="76" t="s">
        <v>654</v>
      </c>
      <c r="I141" s="25"/>
      <c r="J141" s="25"/>
      <c r="K141" s="25"/>
    </row>
    <row r="142" ht="22.5" customHeight="1" spans="1:11">
      <c r="A142" s="77" t="s">
        <v>1245</v>
      </c>
      <c r="B142" s="71" t="s">
        <v>736</v>
      </c>
      <c r="C142" s="13" t="s">
        <v>705</v>
      </c>
      <c r="D142" s="14">
        <v>0</v>
      </c>
      <c r="E142" s="15"/>
      <c r="F142" s="16"/>
      <c r="G142" s="16"/>
      <c r="H142" s="17"/>
      <c r="I142" s="11"/>
      <c r="J142" s="11"/>
      <c r="K142" s="11"/>
    </row>
    <row r="143" ht="22.5" customHeight="1" spans="1:11">
      <c r="A143" s="78"/>
      <c r="B143" s="72"/>
      <c r="C143" s="13" t="s">
        <v>661</v>
      </c>
      <c r="D143" s="14">
        <v>0</v>
      </c>
      <c r="E143" s="15"/>
      <c r="F143" s="34"/>
      <c r="G143" s="34"/>
      <c r="H143" s="35"/>
      <c r="I143" s="11"/>
      <c r="J143" s="11"/>
      <c r="K143" s="11"/>
    </row>
    <row r="144" ht="22.5" customHeight="1" spans="1:11">
      <c r="A144" s="79"/>
      <c r="B144" s="73"/>
      <c r="C144" s="13" t="s">
        <v>706</v>
      </c>
      <c r="D144" s="14">
        <f>IF(D142=0,0,D143/D142-1)*100</f>
        <v>0</v>
      </c>
      <c r="E144" s="74" t="s">
        <v>653</v>
      </c>
      <c r="F144" s="75">
        <v>-20</v>
      </c>
      <c r="G144" s="75">
        <v>20</v>
      </c>
      <c r="H144" s="76" t="s">
        <v>654</v>
      </c>
      <c r="I144" s="25"/>
      <c r="J144" s="25"/>
      <c r="K144" s="25"/>
    </row>
    <row r="145" ht="22.5" customHeight="1" spans="1:11">
      <c r="A145" s="62" t="s">
        <v>724</v>
      </c>
      <c r="B145" s="62"/>
      <c r="C145" s="62"/>
      <c r="D145" s="62"/>
      <c r="E145" s="9"/>
      <c r="F145" s="62"/>
      <c r="G145" s="62"/>
      <c r="H145" s="63"/>
      <c r="I145" s="62"/>
      <c r="J145" s="62"/>
      <c r="K145" s="62"/>
    </row>
    <row r="146" ht="22.5" customHeight="1" spans="1:11">
      <c r="A146" s="87" t="s">
        <v>1246</v>
      </c>
      <c r="B146" s="88" t="s">
        <v>1029</v>
      </c>
      <c r="C146" s="43" t="s">
        <v>661</v>
      </c>
      <c r="D146" s="89">
        <v>0</v>
      </c>
      <c r="E146" s="90" t="s">
        <v>653</v>
      </c>
      <c r="F146" s="40"/>
      <c r="G146" s="91">
        <v>0</v>
      </c>
      <c r="H146" s="68" t="s">
        <v>654</v>
      </c>
      <c r="I146" s="82"/>
      <c r="J146" s="82"/>
      <c r="K146" s="82"/>
    </row>
    <row r="147" ht="22.5" customHeight="1" spans="1:11">
      <c r="A147" s="92"/>
      <c r="B147" s="92"/>
      <c r="C147" s="92"/>
      <c r="D147" s="93"/>
      <c r="E147" s="92"/>
      <c r="F147" s="92"/>
      <c r="G147" s="94"/>
      <c r="H147" s="95"/>
      <c r="I147" s="94"/>
      <c r="J147" s="94"/>
      <c r="K147" s="94"/>
    </row>
  </sheetData>
  <mergeCells count="108">
    <mergeCell ref="A1:K1"/>
    <mergeCell ref="A2:K2"/>
    <mergeCell ref="F4:G4"/>
    <mergeCell ref="A6:I6"/>
    <mergeCell ref="A13:I13"/>
    <mergeCell ref="A44:I44"/>
    <mergeCell ref="A93:I93"/>
    <mergeCell ref="A145:K145"/>
    <mergeCell ref="A147:I147"/>
    <mergeCell ref="A4:A5"/>
    <mergeCell ref="A7:A9"/>
    <mergeCell ref="A10:A12"/>
    <mergeCell ref="A14:A16"/>
    <mergeCell ref="A17:A19"/>
    <mergeCell ref="A20:A22"/>
    <mergeCell ref="A23:A25"/>
    <mergeCell ref="A26:A28"/>
    <mergeCell ref="A29:A31"/>
    <mergeCell ref="A32:A34"/>
    <mergeCell ref="A35:A37"/>
    <mergeCell ref="A38:A40"/>
    <mergeCell ref="A41:A43"/>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A90:A92"/>
    <mergeCell ref="A94:A97"/>
    <mergeCell ref="A98:A99"/>
    <mergeCell ref="A100:A102"/>
    <mergeCell ref="A103:A105"/>
    <mergeCell ref="A106:A108"/>
    <mergeCell ref="A109:A111"/>
    <mergeCell ref="A112:A114"/>
    <mergeCell ref="A115:A117"/>
    <mergeCell ref="A118:A120"/>
    <mergeCell ref="A121:A123"/>
    <mergeCell ref="A124:A126"/>
    <mergeCell ref="A127:A129"/>
    <mergeCell ref="A130:A132"/>
    <mergeCell ref="A133:A135"/>
    <mergeCell ref="A136:A138"/>
    <mergeCell ref="A139:A141"/>
    <mergeCell ref="A142:A144"/>
    <mergeCell ref="B4:B5"/>
    <mergeCell ref="B7:B9"/>
    <mergeCell ref="B10:B12"/>
    <mergeCell ref="B14:B16"/>
    <mergeCell ref="B17:B19"/>
    <mergeCell ref="B20:B22"/>
    <mergeCell ref="B23:B25"/>
    <mergeCell ref="B26:B28"/>
    <mergeCell ref="B29:B31"/>
    <mergeCell ref="B32:B34"/>
    <mergeCell ref="B35:B37"/>
    <mergeCell ref="B38:B40"/>
    <mergeCell ref="B41:B43"/>
    <mergeCell ref="B45:B47"/>
    <mergeCell ref="B48:B50"/>
    <mergeCell ref="B51:B53"/>
    <mergeCell ref="B54:B56"/>
    <mergeCell ref="B57:B59"/>
    <mergeCell ref="B60:B62"/>
    <mergeCell ref="B63:B65"/>
    <mergeCell ref="B66:B68"/>
    <mergeCell ref="B69:B71"/>
    <mergeCell ref="B72:B74"/>
    <mergeCell ref="B75:B77"/>
    <mergeCell ref="B78:B80"/>
    <mergeCell ref="B81:B83"/>
    <mergeCell ref="B84:B86"/>
    <mergeCell ref="B87:B89"/>
    <mergeCell ref="B90:B92"/>
    <mergeCell ref="B94:B97"/>
    <mergeCell ref="B98:B99"/>
    <mergeCell ref="B100:B102"/>
    <mergeCell ref="B103:B105"/>
    <mergeCell ref="B106:B108"/>
    <mergeCell ref="B109:B111"/>
    <mergeCell ref="B112:B114"/>
    <mergeCell ref="B115:B117"/>
    <mergeCell ref="B118:B120"/>
    <mergeCell ref="B121:B123"/>
    <mergeCell ref="B124:B126"/>
    <mergeCell ref="B127:B129"/>
    <mergeCell ref="B130:B132"/>
    <mergeCell ref="B133:B135"/>
    <mergeCell ref="B136:B138"/>
    <mergeCell ref="B139:B141"/>
    <mergeCell ref="B142:B144"/>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8"/>
  <sheetViews>
    <sheetView zoomScalePageLayoutView="60" workbookViewId="0">
      <pane topLeftCell="F184" activePane="bottomRight" state="frozen"/>
      <selection activeCell="A1" sqref="A1:K1"/>
    </sheetView>
  </sheetViews>
  <sheetFormatPr defaultColWidth="8" defaultRowHeight="13.5"/>
  <cols>
    <col min="1" max="1" width="23.0916666666667" style="1"/>
    <col min="2" max="2" width="21.5083333333333" style="1"/>
    <col min="3" max="3" width="27.5333333333333" style="1"/>
    <col min="4" max="4" width="28.5333333333333" style="1"/>
    <col min="5" max="5" width="5.73333333333333" style="1"/>
    <col min="6" max="6" width="9.03333333333333" style="1"/>
    <col min="7" max="7" width="12.3333333333333" style="1"/>
    <col min="8" max="8" width="8.6" style="1"/>
    <col min="9" max="11" width="30.4" style="1"/>
  </cols>
  <sheetData>
    <row r="1" ht="30.75" customHeight="1" spans="1:11">
      <c r="A1" s="2" t="s">
        <v>1247</v>
      </c>
      <c r="B1" s="2"/>
      <c r="C1" s="2"/>
      <c r="D1" s="2"/>
      <c r="E1" s="2"/>
      <c r="F1" s="2"/>
      <c r="G1" s="2"/>
      <c r="H1" s="3"/>
      <c r="I1" s="2"/>
      <c r="J1" s="2"/>
      <c r="K1" s="2"/>
    </row>
    <row r="2" customHeight="1" spans="1:11">
      <c r="A2" s="3"/>
      <c r="B2" s="3"/>
      <c r="C2" s="3"/>
      <c r="D2" s="3"/>
      <c r="E2" s="3"/>
      <c r="F2" s="3"/>
      <c r="G2" s="3"/>
      <c r="H2" s="3"/>
      <c r="I2" s="23"/>
      <c r="J2" s="23"/>
      <c r="K2" s="23" t="s">
        <v>1248</v>
      </c>
    </row>
    <row r="3" ht="15.75" customHeight="1" spans="1:11">
      <c r="A3" s="4" t="s">
        <v>49</v>
      </c>
      <c r="B3" s="5"/>
      <c r="C3" s="5"/>
      <c r="D3" s="5"/>
      <c r="E3" s="5"/>
      <c r="F3" s="5"/>
      <c r="G3" s="5"/>
      <c r="H3" s="5"/>
      <c r="I3" s="24"/>
      <c r="J3" s="24"/>
      <c r="K3" s="24" t="s">
        <v>729</v>
      </c>
    </row>
    <row r="4" customHeight="1" spans="1:11">
      <c r="A4" s="6" t="s">
        <v>354</v>
      </c>
      <c r="B4" s="6" t="s">
        <v>636</v>
      </c>
      <c r="C4" s="6" t="s">
        <v>637</v>
      </c>
      <c r="D4" s="6" t="s">
        <v>638</v>
      </c>
      <c r="E4" s="7" t="s">
        <v>639</v>
      </c>
      <c r="F4" s="6" t="s">
        <v>640</v>
      </c>
      <c r="G4" s="6"/>
      <c r="H4" s="7" t="s">
        <v>641</v>
      </c>
      <c r="I4" s="6" t="s">
        <v>1249</v>
      </c>
      <c r="J4" s="6" t="s">
        <v>643</v>
      </c>
      <c r="K4" s="6" t="s">
        <v>644</v>
      </c>
    </row>
    <row r="5" ht="10.5" customHeight="1" spans="1:11">
      <c r="A5" s="6"/>
      <c r="B5" s="6"/>
      <c r="C5" s="6"/>
      <c r="D5" s="6"/>
      <c r="E5" s="6"/>
      <c r="F5" s="6" t="s">
        <v>645</v>
      </c>
      <c r="G5" s="6" t="s">
        <v>646</v>
      </c>
      <c r="H5" s="6"/>
      <c r="I5" s="6"/>
      <c r="J5" s="6"/>
      <c r="K5" s="6"/>
    </row>
    <row r="6" ht="24" customHeight="1" spans="1:11">
      <c r="A6" s="8" t="s">
        <v>890</v>
      </c>
      <c r="B6" s="8"/>
      <c r="C6" s="9"/>
      <c r="D6" s="9"/>
      <c r="E6" s="9"/>
      <c r="F6" s="9"/>
      <c r="G6" s="9"/>
      <c r="H6" s="10"/>
      <c r="I6" s="9"/>
      <c r="J6" s="9"/>
      <c r="K6" s="9"/>
    </row>
    <row r="7" ht="27" customHeight="1" spans="1:11">
      <c r="A7" s="11" t="s">
        <v>1032</v>
      </c>
      <c r="B7" s="12" t="s">
        <v>732</v>
      </c>
      <c r="C7" s="13" t="s">
        <v>661</v>
      </c>
      <c r="D7" s="14">
        <v>0</v>
      </c>
      <c r="E7" s="15"/>
      <c r="F7" s="16"/>
      <c r="G7" s="16"/>
      <c r="H7" s="17"/>
      <c r="I7" s="11"/>
      <c r="J7" s="11"/>
      <c r="K7" s="11"/>
    </row>
    <row r="8" ht="27" customHeight="1" spans="1:11">
      <c r="A8" s="11"/>
      <c r="B8" s="12"/>
      <c r="C8" s="13" t="s">
        <v>80</v>
      </c>
      <c r="D8" s="14">
        <v>0</v>
      </c>
      <c r="E8" s="15"/>
      <c r="F8" s="16"/>
      <c r="G8" s="16"/>
      <c r="H8" s="17"/>
      <c r="I8" s="11"/>
      <c r="J8" s="11"/>
      <c r="K8" s="11"/>
    </row>
    <row r="9" ht="27" customHeight="1" spans="1:11">
      <c r="A9" s="11"/>
      <c r="B9" s="12"/>
      <c r="C9" s="13" t="s">
        <v>733</v>
      </c>
      <c r="D9" s="14">
        <f>D8-D7</f>
        <v>0</v>
      </c>
      <c r="E9" s="15"/>
      <c r="F9" s="16"/>
      <c r="G9" s="16"/>
      <c r="H9" s="17"/>
      <c r="I9" s="11"/>
      <c r="J9" s="11"/>
      <c r="K9" s="11"/>
    </row>
    <row r="10" ht="27" customHeight="1" spans="1:11">
      <c r="A10" s="11"/>
      <c r="B10" s="12"/>
      <c r="C10" s="13" t="s">
        <v>734</v>
      </c>
      <c r="D10" s="14">
        <f>IF(D7=0,0,D8/D7-1)*100</f>
        <v>0</v>
      </c>
      <c r="E10" s="15" t="s">
        <v>653</v>
      </c>
      <c r="F10" s="18">
        <v>5</v>
      </c>
      <c r="G10" s="18">
        <v>20</v>
      </c>
      <c r="H10" s="19" t="s">
        <v>654</v>
      </c>
      <c r="I10" s="25"/>
      <c r="J10" s="25"/>
      <c r="K10" s="25"/>
    </row>
    <row r="11" ht="27" customHeight="1" spans="1:11">
      <c r="A11" s="11" t="s">
        <v>1250</v>
      </c>
      <c r="B11" s="12" t="s">
        <v>736</v>
      </c>
      <c r="C11" s="13" t="s">
        <v>661</v>
      </c>
      <c r="D11" s="14">
        <v>0</v>
      </c>
      <c r="E11" s="15"/>
      <c r="F11" s="16"/>
      <c r="G11" s="16"/>
      <c r="H11" s="17"/>
      <c r="I11" s="11"/>
      <c r="J11" s="11"/>
      <c r="K11" s="11"/>
    </row>
    <row r="12" ht="27" customHeight="1" spans="1:11">
      <c r="A12" s="11"/>
      <c r="B12" s="12"/>
      <c r="C12" s="13" t="s">
        <v>80</v>
      </c>
      <c r="D12" s="14">
        <v>0</v>
      </c>
      <c r="E12" s="15"/>
      <c r="F12" s="16"/>
      <c r="G12" s="16"/>
      <c r="H12" s="17"/>
      <c r="I12" s="11"/>
      <c r="J12" s="11"/>
      <c r="K12" s="11"/>
    </row>
    <row r="13" ht="27" customHeight="1" spans="1:11">
      <c r="A13" s="11"/>
      <c r="B13" s="12"/>
      <c r="C13" s="13" t="s">
        <v>733</v>
      </c>
      <c r="D13" s="14">
        <f>D12-D11</f>
        <v>0</v>
      </c>
      <c r="E13" s="15"/>
      <c r="F13" s="16"/>
      <c r="G13" s="16"/>
      <c r="H13" s="17"/>
      <c r="I13" s="11"/>
      <c r="J13" s="11"/>
      <c r="K13" s="11"/>
    </row>
    <row r="14" ht="27" customHeight="1" spans="1:11">
      <c r="A14" s="11"/>
      <c r="B14" s="12"/>
      <c r="C14" s="13" t="s">
        <v>734</v>
      </c>
      <c r="D14" s="14">
        <f>IF(D11=0,0,D12/D11-1)*100</f>
        <v>0</v>
      </c>
      <c r="E14" s="15" t="s">
        <v>653</v>
      </c>
      <c r="F14" s="18">
        <v>5</v>
      </c>
      <c r="G14" s="18">
        <v>20</v>
      </c>
      <c r="H14" s="19" t="s">
        <v>654</v>
      </c>
      <c r="I14" s="25"/>
      <c r="J14" s="25"/>
      <c r="K14" s="25"/>
    </row>
    <row r="15" ht="27" customHeight="1" spans="1:11">
      <c r="A15" s="11" t="s">
        <v>761</v>
      </c>
      <c r="B15" s="12" t="s">
        <v>736</v>
      </c>
      <c r="C15" s="13" t="s">
        <v>661</v>
      </c>
      <c r="D15" s="14">
        <v>0</v>
      </c>
      <c r="E15" s="15" t="s">
        <v>653</v>
      </c>
      <c r="F15" s="18">
        <v>0</v>
      </c>
      <c r="G15" s="18">
        <v>0</v>
      </c>
      <c r="H15" s="19" t="s">
        <v>654</v>
      </c>
      <c r="I15" s="25"/>
      <c r="J15" s="25"/>
      <c r="K15" s="25"/>
    </row>
    <row r="16" ht="27" customHeight="1" spans="1:11">
      <c r="A16" s="11"/>
      <c r="B16" s="12"/>
      <c r="C16" s="13" t="s">
        <v>80</v>
      </c>
      <c r="D16" s="14">
        <v>0</v>
      </c>
      <c r="E16" s="15" t="s">
        <v>653</v>
      </c>
      <c r="F16" s="18">
        <v>0</v>
      </c>
      <c r="G16" s="18">
        <v>0</v>
      </c>
      <c r="H16" s="19" t="s">
        <v>654</v>
      </c>
      <c r="I16" s="25"/>
      <c r="J16" s="25"/>
      <c r="K16" s="25"/>
    </row>
    <row r="17" ht="27" customHeight="1" spans="1:11">
      <c r="A17" s="11"/>
      <c r="B17" s="12"/>
      <c r="C17" s="13" t="s">
        <v>733</v>
      </c>
      <c r="D17" s="14">
        <f>D16-D15</f>
        <v>0</v>
      </c>
      <c r="E17" s="15"/>
      <c r="F17" s="16"/>
      <c r="G17" s="16"/>
      <c r="H17" s="10"/>
      <c r="I17" s="11"/>
      <c r="J17" s="11"/>
      <c r="K17" s="11"/>
    </row>
    <row r="18" ht="27" customHeight="1" spans="1:11">
      <c r="A18" s="11"/>
      <c r="B18" s="12"/>
      <c r="C18" s="13" t="s">
        <v>734</v>
      </c>
      <c r="D18" s="14">
        <f>IF(D15=0,0,D16/D15-1)*100</f>
        <v>0</v>
      </c>
      <c r="E18" s="15"/>
      <c r="F18" s="16"/>
      <c r="G18" s="16"/>
      <c r="H18" s="10"/>
      <c r="I18" s="11"/>
      <c r="J18" s="11"/>
      <c r="K18" s="11"/>
    </row>
    <row r="19" ht="27" customHeight="1" spans="1:11">
      <c r="A19" s="11" t="s">
        <v>1251</v>
      </c>
      <c r="B19" s="12" t="s">
        <v>903</v>
      </c>
      <c r="C19" s="13" t="s">
        <v>766</v>
      </c>
      <c r="D19" s="14">
        <v>0</v>
      </c>
      <c r="E19" s="15"/>
      <c r="F19" s="16"/>
      <c r="G19" s="16"/>
      <c r="H19" s="10"/>
      <c r="I19" s="11"/>
      <c r="J19" s="11"/>
      <c r="K19" s="11"/>
    </row>
    <row r="20" ht="27" customHeight="1" spans="1:11">
      <c r="A20" s="11"/>
      <c r="B20" s="12"/>
      <c r="C20" s="13" t="s">
        <v>767</v>
      </c>
      <c r="D20" s="14">
        <v>0</v>
      </c>
      <c r="E20" s="15"/>
      <c r="F20" s="16"/>
      <c r="G20" s="16"/>
      <c r="H20" s="10"/>
      <c r="I20" s="11"/>
      <c r="J20" s="11"/>
      <c r="K20" s="11"/>
    </row>
    <row r="21" ht="27" customHeight="1" spans="1:11">
      <c r="A21" s="11"/>
      <c r="B21" s="12"/>
      <c r="C21" s="13" t="s">
        <v>652</v>
      </c>
      <c r="D21" s="14">
        <f>D20-D19</f>
        <v>0</v>
      </c>
      <c r="E21" s="15" t="s">
        <v>653</v>
      </c>
      <c r="F21" s="18">
        <v>0</v>
      </c>
      <c r="G21" s="18">
        <v>0</v>
      </c>
      <c r="H21" s="19" t="s">
        <v>654</v>
      </c>
      <c r="I21" s="25"/>
      <c r="J21" s="25"/>
      <c r="K21" s="25"/>
    </row>
    <row r="22" ht="27" customHeight="1" spans="1:11">
      <c r="A22" s="11"/>
      <c r="B22" s="12"/>
      <c r="C22" s="13" t="s">
        <v>768</v>
      </c>
      <c r="D22" s="20">
        <v>0</v>
      </c>
      <c r="E22" s="15"/>
      <c r="F22" s="16"/>
      <c r="G22" s="16"/>
      <c r="H22" s="10"/>
      <c r="I22" s="11"/>
      <c r="J22" s="11"/>
      <c r="K22" s="11"/>
    </row>
    <row r="23" ht="27" customHeight="1" spans="1:11">
      <c r="A23" s="11"/>
      <c r="B23" s="12"/>
      <c r="C23" s="13" t="s">
        <v>769</v>
      </c>
      <c r="D23" s="14">
        <v>0</v>
      </c>
      <c r="E23" s="15"/>
      <c r="F23" s="16"/>
      <c r="G23" s="16"/>
      <c r="H23" s="10"/>
      <c r="I23" s="11"/>
      <c r="J23" s="11"/>
      <c r="K23" s="11"/>
    </row>
    <row r="24" ht="27" customHeight="1" spans="1:11">
      <c r="A24" s="11"/>
      <c r="B24" s="12"/>
      <c r="C24" s="13" t="s">
        <v>652</v>
      </c>
      <c r="D24" s="14">
        <f>D23-D22</f>
        <v>0</v>
      </c>
      <c r="E24" s="15" t="s">
        <v>653</v>
      </c>
      <c r="F24" s="18">
        <v>0</v>
      </c>
      <c r="G24" s="18">
        <v>0</v>
      </c>
      <c r="H24" s="19" t="s">
        <v>654</v>
      </c>
      <c r="I24" s="25"/>
      <c r="J24" s="25"/>
      <c r="K24" s="25"/>
    </row>
    <row r="25" ht="27" customHeight="1" spans="1:11">
      <c r="A25" s="11" t="s">
        <v>904</v>
      </c>
      <c r="B25" s="12" t="s">
        <v>736</v>
      </c>
      <c r="C25" s="13" t="s">
        <v>661</v>
      </c>
      <c r="D25" s="14">
        <v>0</v>
      </c>
      <c r="E25" s="15"/>
      <c r="F25" s="16"/>
      <c r="G25" s="16"/>
      <c r="H25" s="17"/>
      <c r="I25" s="11"/>
      <c r="J25" s="11"/>
      <c r="K25" s="11"/>
    </row>
    <row r="26" ht="27" customHeight="1" spans="1:11">
      <c r="A26" s="11"/>
      <c r="B26" s="12"/>
      <c r="C26" s="13" t="s">
        <v>80</v>
      </c>
      <c r="D26" s="14">
        <v>0</v>
      </c>
      <c r="E26" s="15"/>
      <c r="F26" s="16"/>
      <c r="G26" s="16"/>
      <c r="H26" s="17"/>
      <c r="I26" s="11"/>
      <c r="J26" s="11"/>
      <c r="K26" s="11"/>
    </row>
    <row r="27" ht="27" customHeight="1" spans="1:11">
      <c r="A27" s="11"/>
      <c r="B27" s="12"/>
      <c r="C27" s="13" t="s">
        <v>733</v>
      </c>
      <c r="D27" s="14">
        <f>D26-D25</f>
        <v>0</v>
      </c>
      <c r="E27" s="15"/>
      <c r="F27" s="16"/>
      <c r="G27" s="16"/>
      <c r="H27" s="17"/>
      <c r="I27" s="11"/>
      <c r="J27" s="11"/>
      <c r="K27" s="11"/>
    </row>
    <row r="28" ht="27" customHeight="1" spans="1:11">
      <c r="A28" s="11"/>
      <c r="B28" s="12"/>
      <c r="C28" s="13" t="s">
        <v>734</v>
      </c>
      <c r="D28" s="14">
        <f>IF(D25=0,0,D26/D25-1)*100</f>
        <v>0</v>
      </c>
      <c r="E28" s="15"/>
      <c r="F28" s="16"/>
      <c r="G28" s="16"/>
      <c r="H28" s="17"/>
      <c r="I28" s="11"/>
      <c r="J28" s="11"/>
      <c r="K28" s="11"/>
    </row>
    <row r="29" ht="27" customHeight="1" spans="1:11">
      <c r="A29" s="11" t="s">
        <v>972</v>
      </c>
      <c r="B29" s="11" t="s">
        <v>775</v>
      </c>
      <c r="C29" s="13" t="s">
        <v>661</v>
      </c>
      <c r="D29" s="14">
        <v>0</v>
      </c>
      <c r="E29" s="15" t="s">
        <v>653</v>
      </c>
      <c r="F29" s="18">
        <v>0.35</v>
      </c>
      <c r="G29" s="18">
        <v>4</v>
      </c>
      <c r="H29" s="19" t="s">
        <v>654</v>
      </c>
      <c r="I29" s="25"/>
      <c r="J29" s="25"/>
      <c r="K29" s="25"/>
    </row>
    <row r="30" ht="27" customHeight="1" spans="1:11">
      <c r="A30" s="11"/>
      <c r="B30" s="11"/>
      <c r="C30" s="13" t="s">
        <v>80</v>
      </c>
      <c r="D30" s="14">
        <v>0</v>
      </c>
      <c r="E30" s="15" t="s">
        <v>653</v>
      </c>
      <c r="F30" s="18">
        <v>0.35</v>
      </c>
      <c r="G30" s="18">
        <v>4</v>
      </c>
      <c r="H30" s="19" t="s">
        <v>654</v>
      </c>
      <c r="I30" s="25"/>
      <c r="J30" s="25"/>
      <c r="K30" s="25"/>
    </row>
    <row r="31" ht="27" customHeight="1" spans="1:11">
      <c r="A31" s="11"/>
      <c r="B31" s="11"/>
      <c r="C31" s="13" t="s">
        <v>733</v>
      </c>
      <c r="D31" s="14">
        <f>D30-D29</f>
        <v>0</v>
      </c>
      <c r="E31" s="15"/>
      <c r="F31" s="16"/>
      <c r="G31" s="16"/>
      <c r="H31" s="19"/>
      <c r="I31" s="11"/>
      <c r="J31" s="11"/>
      <c r="K31" s="11"/>
    </row>
    <row r="32" ht="27" customHeight="1" spans="1:11">
      <c r="A32" s="11" t="s">
        <v>776</v>
      </c>
      <c r="B32" s="11" t="s">
        <v>777</v>
      </c>
      <c r="C32" s="13" t="s">
        <v>661</v>
      </c>
      <c r="D32" s="14">
        <v>0</v>
      </c>
      <c r="E32" s="15"/>
      <c r="F32" s="18"/>
      <c r="G32" s="18"/>
      <c r="H32" s="21"/>
      <c r="I32" s="25"/>
      <c r="J32" s="25"/>
      <c r="K32" s="25"/>
    </row>
    <row r="33" ht="27" customHeight="1" spans="1:11">
      <c r="A33" s="11"/>
      <c r="B33" s="11"/>
      <c r="C33" s="13" t="s">
        <v>80</v>
      </c>
      <c r="D33" s="14">
        <v>0</v>
      </c>
      <c r="E33" s="15"/>
      <c r="F33" s="18"/>
      <c r="G33" s="18"/>
      <c r="H33" s="21"/>
      <c r="I33" s="25"/>
      <c r="J33" s="25"/>
      <c r="K33" s="25"/>
    </row>
    <row r="34" ht="27" customHeight="1" spans="1:11">
      <c r="A34" s="11"/>
      <c r="B34" s="11"/>
      <c r="C34" s="13" t="s">
        <v>733</v>
      </c>
      <c r="D34" s="14">
        <f>D33-D32</f>
        <v>0</v>
      </c>
      <c r="E34" s="15"/>
      <c r="F34" s="16"/>
      <c r="G34" s="16"/>
      <c r="H34" s="10"/>
      <c r="I34" s="11"/>
      <c r="J34" s="11"/>
      <c r="K34" s="11"/>
    </row>
    <row r="35" ht="27" customHeight="1" spans="1:11">
      <c r="A35" s="11"/>
      <c r="B35" s="11"/>
      <c r="C35" s="13" t="s">
        <v>734</v>
      </c>
      <c r="D35" s="14">
        <f>IF(D32=0,0,D33/D32-1)*100</f>
        <v>0</v>
      </c>
      <c r="E35" s="15"/>
      <c r="F35" s="22"/>
      <c r="G35" s="22"/>
      <c r="H35" s="10"/>
      <c r="I35" s="11"/>
      <c r="J35" s="11"/>
      <c r="K35" s="11"/>
    </row>
    <row r="36" ht="27" customHeight="1" spans="1:11">
      <c r="A36" s="11" t="s">
        <v>778</v>
      </c>
      <c r="B36" s="11" t="s">
        <v>779</v>
      </c>
      <c r="C36" s="13" t="s">
        <v>661</v>
      </c>
      <c r="D36" s="14">
        <v>0</v>
      </c>
      <c r="E36" s="15" t="s">
        <v>653</v>
      </c>
      <c r="F36" s="18">
        <v>0</v>
      </c>
      <c r="G36" s="18">
        <v>0</v>
      </c>
      <c r="H36" s="19" t="s">
        <v>654</v>
      </c>
      <c r="I36" s="25"/>
      <c r="J36" s="25"/>
      <c r="K36" s="25"/>
    </row>
    <row r="37" ht="27" customHeight="1" spans="1:11">
      <c r="A37" s="11"/>
      <c r="B37" s="11"/>
      <c r="C37" s="13" t="s">
        <v>80</v>
      </c>
      <c r="D37" s="14">
        <v>0</v>
      </c>
      <c r="E37" s="15" t="s">
        <v>653</v>
      </c>
      <c r="F37" s="18">
        <v>0</v>
      </c>
      <c r="G37" s="18">
        <v>0</v>
      </c>
      <c r="H37" s="19" t="s">
        <v>654</v>
      </c>
      <c r="I37" s="25"/>
      <c r="J37" s="25"/>
      <c r="K37" s="25"/>
    </row>
    <row r="38" ht="24" customHeight="1" spans="1:11">
      <c r="A38" s="8" t="s">
        <v>907</v>
      </c>
      <c r="B38" s="8"/>
      <c r="C38" s="9"/>
      <c r="D38" s="9"/>
      <c r="E38" s="9"/>
      <c r="F38" s="9"/>
      <c r="G38" s="9"/>
      <c r="H38" s="10"/>
      <c r="I38" s="9"/>
      <c r="J38" s="9"/>
      <c r="K38" s="9"/>
    </row>
    <row r="39" ht="27" customHeight="1" spans="1:11">
      <c r="A39" s="11" t="s">
        <v>977</v>
      </c>
      <c r="B39" s="12" t="s">
        <v>732</v>
      </c>
      <c r="C39" s="13" t="s">
        <v>661</v>
      </c>
      <c r="D39" s="14">
        <v>0</v>
      </c>
      <c r="E39" s="15"/>
      <c r="F39" s="16"/>
      <c r="G39" s="16"/>
      <c r="H39" s="17"/>
      <c r="I39" s="11"/>
      <c r="J39" s="11"/>
      <c r="K39" s="11"/>
    </row>
    <row r="40" ht="27" customHeight="1" spans="1:11">
      <c r="A40" s="11"/>
      <c r="B40" s="12"/>
      <c r="C40" s="13" t="s">
        <v>80</v>
      </c>
      <c r="D40" s="14">
        <v>0</v>
      </c>
      <c r="E40" s="15"/>
      <c r="F40" s="16"/>
      <c r="G40" s="16"/>
      <c r="H40" s="17"/>
      <c r="I40" s="11"/>
      <c r="J40" s="11"/>
      <c r="K40" s="11"/>
    </row>
    <row r="41" ht="27" customHeight="1" spans="1:11">
      <c r="A41" s="11"/>
      <c r="B41" s="12"/>
      <c r="C41" s="13" t="s">
        <v>733</v>
      </c>
      <c r="D41" s="14">
        <f>D40-D39</f>
        <v>0</v>
      </c>
      <c r="E41" s="15"/>
      <c r="F41" s="16"/>
      <c r="G41" s="16"/>
      <c r="H41" s="17"/>
      <c r="I41" s="11"/>
      <c r="J41" s="11"/>
      <c r="K41" s="11"/>
    </row>
    <row r="42" ht="27" customHeight="1" spans="1:11">
      <c r="A42" s="11"/>
      <c r="B42" s="12"/>
      <c r="C42" s="13" t="s">
        <v>734</v>
      </c>
      <c r="D42" s="14">
        <f>IF(D39=0,0,D40/D39-1)*100</f>
        <v>0</v>
      </c>
      <c r="E42" s="15" t="s">
        <v>653</v>
      </c>
      <c r="F42" s="18">
        <v>0</v>
      </c>
      <c r="G42" s="18">
        <v>20</v>
      </c>
      <c r="H42" s="19" t="s">
        <v>654</v>
      </c>
      <c r="I42" s="25"/>
      <c r="J42" s="25"/>
      <c r="K42" s="25"/>
    </row>
    <row r="43" ht="27" customHeight="1" spans="1:11">
      <c r="A43" s="11" t="s">
        <v>1252</v>
      </c>
      <c r="B43" s="12" t="s">
        <v>736</v>
      </c>
      <c r="C43" s="13" t="s">
        <v>661</v>
      </c>
      <c r="D43" s="14">
        <v>0</v>
      </c>
      <c r="E43" s="15"/>
      <c r="F43" s="16"/>
      <c r="G43" s="16"/>
      <c r="H43" s="17"/>
      <c r="I43" s="11"/>
      <c r="J43" s="11"/>
      <c r="K43" s="11"/>
    </row>
    <row r="44" ht="27" customHeight="1" spans="1:11">
      <c r="A44" s="11"/>
      <c r="B44" s="12"/>
      <c r="C44" s="13" t="s">
        <v>80</v>
      </c>
      <c r="D44" s="14">
        <v>0</v>
      </c>
      <c r="E44" s="15"/>
      <c r="F44" s="16"/>
      <c r="G44" s="16"/>
      <c r="H44" s="17"/>
      <c r="I44" s="11"/>
      <c r="J44" s="11"/>
      <c r="K44" s="11"/>
    </row>
    <row r="45" ht="27" customHeight="1" spans="1:11">
      <c r="A45" s="11"/>
      <c r="B45" s="12"/>
      <c r="C45" s="13" t="s">
        <v>733</v>
      </c>
      <c r="D45" s="14">
        <f>D44-D43</f>
        <v>0</v>
      </c>
      <c r="E45" s="15"/>
      <c r="F45" s="16"/>
      <c r="G45" s="16"/>
      <c r="H45" s="17"/>
      <c r="I45" s="11"/>
      <c r="J45" s="11"/>
      <c r="K45" s="11"/>
    </row>
    <row r="46" ht="27" customHeight="1" spans="1:11">
      <c r="A46" s="11"/>
      <c r="B46" s="12"/>
      <c r="C46" s="13" t="s">
        <v>734</v>
      </c>
      <c r="D46" s="14">
        <f>IF(D43=0,0,D44/D43-1)*100</f>
        <v>0</v>
      </c>
      <c r="E46" s="15" t="s">
        <v>653</v>
      </c>
      <c r="F46" s="18">
        <v>-10</v>
      </c>
      <c r="G46" s="18">
        <v>20</v>
      </c>
      <c r="H46" s="19" t="s">
        <v>654</v>
      </c>
      <c r="I46" s="25"/>
      <c r="J46" s="25"/>
      <c r="K46" s="25"/>
    </row>
    <row r="47" ht="27" customHeight="1" spans="1:11">
      <c r="A47" s="11" t="s">
        <v>1253</v>
      </c>
      <c r="B47" s="11" t="s">
        <v>1254</v>
      </c>
      <c r="C47" s="13" t="s">
        <v>661</v>
      </c>
      <c r="D47" s="14">
        <v>0</v>
      </c>
      <c r="E47" s="15" t="s">
        <v>653</v>
      </c>
      <c r="F47" s="18">
        <v>1200</v>
      </c>
      <c r="G47" s="18">
        <v>2400</v>
      </c>
      <c r="H47" s="19" t="s">
        <v>654</v>
      </c>
      <c r="I47" s="25"/>
      <c r="J47" s="25"/>
      <c r="K47" s="25"/>
    </row>
    <row r="48" ht="27" customHeight="1" spans="1:11">
      <c r="A48" s="11"/>
      <c r="B48" s="11"/>
      <c r="C48" s="13" t="s">
        <v>80</v>
      </c>
      <c r="D48" s="14">
        <v>0</v>
      </c>
      <c r="E48" s="15" t="s">
        <v>653</v>
      </c>
      <c r="F48" s="18">
        <v>1200</v>
      </c>
      <c r="G48" s="18">
        <v>2400</v>
      </c>
      <c r="H48" s="19" t="s">
        <v>654</v>
      </c>
      <c r="I48" s="25"/>
      <c r="J48" s="25"/>
      <c r="K48" s="25"/>
    </row>
    <row r="49" ht="27" customHeight="1" spans="1:11">
      <c r="A49" s="11"/>
      <c r="B49" s="11"/>
      <c r="C49" s="13" t="s">
        <v>733</v>
      </c>
      <c r="D49" s="14">
        <f>D48-D47</f>
        <v>0</v>
      </c>
      <c r="E49" s="15"/>
      <c r="F49" s="16"/>
      <c r="G49" s="16"/>
      <c r="H49" s="17"/>
      <c r="I49" s="11"/>
      <c r="J49" s="11"/>
      <c r="K49" s="11"/>
    </row>
    <row r="50" ht="27" customHeight="1" spans="1:11">
      <c r="A50" s="11"/>
      <c r="B50" s="11"/>
      <c r="C50" s="13" t="s">
        <v>734</v>
      </c>
      <c r="D50" s="14">
        <f>IF(D47=0,0,D48/D47-1)*100</f>
        <v>0</v>
      </c>
      <c r="E50" s="15" t="s">
        <v>653</v>
      </c>
      <c r="F50" s="18">
        <v>0</v>
      </c>
      <c r="G50" s="18">
        <v>10</v>
      </c>
      <c r="H50" s="19" t="s">
        <v>654</v>
      </c>
      <c r="I50" s="25"/>
      <c r="J50" s="25"/>
      <c r="K50" s="25"/>
    </row>
    <row r="51" ht="27" customHeight="1" spans="1:11">
      <c r="A51" s="11" t="s">
        <v>1255</v>
      </c>
      <c r="B51" s="12"/>
      <c r="C51" s="13" t="s">
        <v>661</v>
      </c>
      <c r="D51" s="14">
        <v>0</v>
      </c>
      <c r="E51" s="15"/>
      <c r="F51" s="16"/>
      <c r="G51" s="16"/>
      <c r="H51" s="17"/>
      <c r="I51" s="11"/>
      <c r="J51" s="11"/>
      <c r="K51" s="11"/>
    </row>
    <row r="52" ht="27" customHeight="1" spans="1:11">
      <c r="A52" s="11"/>
      <c r="B52" s="12"/>
      <c r="C52" s="13" t="s">
        <v>80</v>
      </c>
      <c r="D52" s="14">
        <v>0</v>
      </c>
      <c r="E52" s="15"/>
      <c r="F52" s="16"/>
      <c r="G52" s="16"/>
      <c r="H52" s="17"/>
      <c r="I52" s="11"/>
      <c r="J52" s="11"/>
      <c r="K52" s="11"/>
    </row>
    <row r="53" ht="27" customHeight="1" spans="1:11">
      <c r="A53" s="11"/>
      <c r="B53" s="12"/>
      <c r="C53" s="13" t="s">
        <v>733</v>
      </c>
      <c r="D53" s="14">
        <f>D52-D51</f>
        <v>0</v>
      </c>
      <c r="E53" s="15"/>
      <c r="F53" s="16"/>
      <c r="G53" s="16"/>
      <c r="H53" s="17"/>
      <c r="I53" s="11"/>
      <c r="J53" s="11"/>
      <c r="K53" s="11"/>
    </row>
    <row r="54" ht="27" customHeight="1" spans="1:11">
      <c r="A54" s="11"/>
      <c r="B54" s="12"/>
      <c r="C54" s="13" t="s">
        <v>734</v>
      </c>
      <c r="D54" s="14">
        <f>IF(D51=0,0,D52/D51-1)*100</f>
        <v>0</v>
      </c>
      <c r="E54" s="15" t="s">
        <v>653</v>
      </c>
      <c r="F54" s="18">
        <v>-10</v>
      </c>
      <c r="G54" s="18">
        <v>20</v>
      </c>
      <c r="H54" s="19" t="s">
        <v>654</v>
      </c>
      <c r="I54" s="25"/>
      <c r="J54" s="25"/>
      <c r="K54" s="25"/>
    </row>
    <row r="55" ht="27" customHeight="1" spans="1:11">
      <c r="A55" s="11" t="s">
        <v>1256</v>
      </c>
      <c r="B55" s="11" t="s">
        <v>1257</v>
      </c>
      <c r="C55" s="13" t="s">
        <v>661</v>
      </c>
      <c r="D55" s="14">
        <v>0</v>
      </c>
      <c r="E55" s="15" t="s">
        <v>653</v>
      </c>
      <c r="F55" s="18">
        <v>250</v>
      </c>
      <c r="G55" s="18">
        <v>600</v>
      </c>
      <c r="H55" s="19" t="s">
        <v>654</v>
      </c>
      <c r="I55" s="25"/>
      <c r="J55" s="25"/>
      <c r="K55" s="25"/>
    </row>
    <row r="56" ht="27" customHeight="1" spans="1:11">
      <c r="A56" s="11"/>
      <c r="B56" s="11"/>
      <c r="C56" s="13" t="s">
        <v>80</v>
      </c>
      <c r="D56" s="14">
        <v>0</v>
      </c>
      <c r="E56" s="15" t="s">
        <v>653</v>
      </c>
      <c r="F56" s="18">
        <v>250</v>
      </c>
      <c r="G56" s="18">
        <v>700</v>
      </c>
      <c r="H56" s="19" t="s">
        <v>654</v>
      </c>
      <c r="I56" s="25"/>
      <c r="J56" s="25"/>
      <c r="K56" s="25"/>
    </row>
    <row r="57" ht="27" customHeight="1" spans="1:11">
      <c r="A57" s="11"/>
      <c r="B57" s="11"/>
      <c r="C57" s="13" t="s">
        <v>733</v>
      </c>
      <c r="D57" s="14">
        <f>D56-D55</f>
        <v>0</v>
      </c>
      <c r="E57" s="15"/>
      <c r="F57" s="16"/>
      <c r="G57" s="16"/>
      <c r="H57" s="17"/>
      <c r="I57" s="11"/>
      <c r="J57" s="11"/>
      <c r="K57" s="11"/>
    </row>
    <row r="58" ht="27" customHeight="1" spans="1:11">
      <c r="A58" s="11"/>
      <c r="B58" s="11"/>
      <c r="C58" s="13" t="s">
        <v>734</v>
      </c>
      <c r="D58" s="14">
        <f>IF(D55=0,0,D56/D55-1)*100</f>
        <v>0</v>
      </c>
      <c r="E58" s="15" t="s">
        <v>653</v>
      </c>
      <c r="F58" s="18">
        <v>0</v>
      </c>
      <c r="G58" s="18">
        <v>10</v>
      </c>
      <c r="H58" s="19" t="s">
        <v>654</v>
      </c>
      <c r="I58" s="25"/>
      <c r="J58" s="25"/>
      <c r="K58" s="25"/>
    </row>
    <row r="59" ht="27" customHeight="1" spans="1:11">
      <c r="A59" s="11" t="s">
        <v>1258</v>
      </c>
      <c r="B59" s="12"/>
      <c r="C59" s="13" t="s">
        <v>661</v>
      </c>
      <c r="D59" s="14">
        <v>0</v>
      </c>
      <c r="E59" s="15"/>
      <c r="F59" s="16"/>
      <c r="G59" s="16"/>
      <c r="H59" s="17"/>
      <c r="I59" s="11"/>
      <c r="J59" s="11"/>
      <c r="K59" s="11"/>
    </row>
    <row r="60" ht="27" customHeight="1" spans="1:11">
      <c r="A60" s="11"/>
      <c r="B60" s="12"/>
      <c r="C60" s="13" t="s">
        <v>80</v>
      </c>
      <c r="D60" s="14">
        <v>0</v>
      </c>
      <c r="E60" s="15"/>
      <c r="F60" s="16"/>
      <c r="G60" s="16"/>
      <c r="H60" s="17"/>
      <c r="I60" s="11"/>
      <c r="J60" s="11"/>
      <c r="K60" s="11"/>
    </row>
    <row r="61" ht="27" customHeight="1" spans="1:11">
      <c r="A61" s="11"/>
      <c r="B61" s="12"/>
      <c r="C61" s="13" t="s">
        <v>733</v>
      </c>
      <c r="D61" s="14">
        <f>D60-D59</f>
        <v>0</v>
      </c>
      <c r="E61" s="15"/>
      <c r="F61" s="16"/>
      <c r="G61" s="16"/>
      <c r="H61" s="17"/>
      <c r="I61" s="11"/>
      <c r="J61" s="11"/>
      <c r="K61" s="11"/>
    </row>
    <row r="62" ht="27" customHeight="1" spans="1:11">
      <c r="A62" s="11"/>
      <c r="B62" s="12"/>
      <c r="C62" s="13" t="s">
        <v>734</v>
      </c>
      <c r="D62" s="14">
        <f>IF(D59=0,0,D60/D59-1)*100</f>
        <v>0</v>
      </c>
      <c r="E62" s="15" t="s">
        <v>653</v>
      </c>
      <c r="F62" s="18">
        <v>-10</v>
      </c>
      <c r="G62" s="18">
        <v>20</v>
      </c>
      <c r="H62" s="19" t="s">
        <v>654</v>
      </c>
      <c r="I62" s="25"/>
      <c r="J62" s="25"/>
      <c r="K62" s="25"/>
    </row>
    <row r="63" ht="27" customHeight="1" spans="1:11">
      <c r="A63" s="11" t="s">
        <v>1259</v>
      </c>
      <c r="B63" s="11" t="s">
        <v>1260</v>
      </c>
      <c r="C63" s="13" t="s">
        <v>661</v>
      </c>
      <c r="D63" s="14">
        <v>0</v>
      </c>
      <c r="E63" s="15" t="s">
        <v>653</v>
      </c>
      <c r="F63" s="18">
        <v>10000</v>
      </c>
      <c r="G63" s="18">
        <v>50000</v>
      </c>
      <c r="H63" s="19" t="s">
        <v>654</v>
      </c>
      <c r="I63" s="25"/>
      <c r="J63" s="25"/>
      <c r="K63" s="25"/>
    </row>
    <row r="64" ht="27" customHeight="1" spans="1:11">
      <c r="A64" s="11"/>
      <c r="B64" s="11"/>
      <c r="C64" s="13" t="s">
        <v>80</v>
      </c>
      <c r="D64" s="14">
        <v>0</v>
      </c>
      <c r="E64" s="15" t="s">
        <v>653</v>
      </c>
      <c r="F64" s="18">
        <v>10000</v>
      </c>
      <c r="G64" s="18">
        <v>50000</v>
      </c>
      <c r="H64" s="19" t="s">
        <v>654</v>
      </c>
      <c r="I64" s="25"/>
      <c r="J64" s="25"/>
      <c r="K64" s="25"/>
    </row>
    <row r="65" ht="27" customHeight="1" spans="1:11">
      <c r="A65" s="11"/>
      <c r="B65" s="11"/>
      <c r="C65" s="13" t="s">
        <v>733</v>
      </c>
      <c r="D65" s="14">
        <f>D64-D63</f>
        <v>0</v>
      </c>
      <c r="E65" s="15"/>
      <c r="F65" s="16"/>
      <c r="G65" s="16"/>
      <c r="H65" s="17"/>
      <c r="I65" s="11"/>
      <c r="J65" s="11"/>
      <c r="K65" s="11"/>
    </row>
    <row r="66" ht="27" customHeight="1" spans="1:11">
      <c r="A66" s="11"/>
      <c r="B66" s="11"/>
      <c r="C66" s="13" t="s">
        <v>734</v>
      </c>
      <c r="D66" s="14">
        <f>IF(D63=0,0,D64/D63-1)*100</f>
        <v>0</v>
      </c>
      <c r="E66" s="15" t="s">
        <v>653</v>
      </c>
      <c r="F66" s="18">
        <v>-10</v>
      </c>
      <c r="G66" s="18">
        <v>20</v>
      </c>
      <c r="H66" s="19" t="s">
        <v>654</v>
      </c>
      <c r="I66" s="25"/>
      <c r="J66" s="25"/>
      <c r="K66" s="25"/>
    </row>
    <row r="67" ht="27" customHeight="1" spans="1:11">
      <c r="A67" s="11" t="s">
        <v>1261</v>
      </c>
      <c r="B67" s="12" t="s">
        <v>736</v>
      </c>
      <c r="C67" s="13" t="s">
        <v>661</v>
      </c>
      <c r="D67" s="14">
        <v>0</v>
      </c>
      <c r="E67" s="15"/>
      <c r="F67" s="16"/>
      <c r="G67" s="16"/>
      <c r="H67" s="17"/>
      <c r="I67" s="11"/>
      <c r="J67" s="11"/>
      <c r="K67" s="11"/>
    </row>
    <row r="68" ht="27" customHeight="1" spans="1:11">
      <c r="A68" s="11"/>
      <c r="B68" s="12"/>
      <c r="C68" s="13" t="s">
        <v>80</v>
      </c>
      <c r="D68" s="14">
        <v>0</v>
      </c>
      <c r="E68" s="15"/>
      <c r="F68" s="16"/>
      <c r="G68" s="16"/>
      <c r="H68" s="17"/>
      <c r="I68" s="11"/>
      <c r="J68" s="11"/>
      <c r="K68" s="11"/>
    </row>
    <row r="69" ht="27" customHeight="1" spans="1:11">
      <c r="A69" s="11"/>
      <c r="B69" s="12"/>
      <c r="C69" s="13" t="s">
        <v>733</v>
      </c>
      <c r="D69" s="14">
        <f>D68-D67</f>
        <v>0</v>
      </c>
      <c r="E69" s="15"/>
      <c r="F69" s="16"/>
      <c r="G69" s="16"/>
      <c r="H69" s="17"/>
      <c r="I69" s="11"/>
      <c r="J69" s="11"/>
      <c r="K69" s="11"/>
    </row>
    <row r="70" ht="27" customHeight="1" spans="1:11">
      <c r="A70" s="11"/>
      <c r="B70" s="12"/>
      <c r="C70" s="13" t="s">
        <v>734</v>
      </c>
      <c r="D70" s="14">
        <f>IF(D67=0,0,D68/D67-1)*100</f>
        <v>0</v>
      </c>
      <c r="E70" s="15"/>
      <c r="F70" s="16"/>
      <c r="G70" s="16"/>
      <c r="H70" s="17"/>
      <c r="I70" s="11"/>
      <c r="J70" s="11"/>
      <c r="K70" s="11"/>
    </row>
    <row r="71" ht="27" customHeight="1" spans="1:11">
      <c r="A71" s="11" t="s">
        <v>1262</v>
      </c>
      <c r="B71" s="12" t="s">
        <v>736</v>
      </c>
      <c r="C71" s="13" t="s">
        <v>661</v>
      </c>
      <c r="D71" s="14">
        <v>0</v>
      </c>
      <c r="E71" s="15"/>
      <c r="F71" s="16"/>
      <c r="G71" s="16"/>
      <c r="H71" s="17"/>
      <c r="I71" s="11"/>
      <c r="J71" s="11"/>
      <c r="K71" s="11"/>
    </row>
    <row r="72" ht="27" customHeight="1" spans="1:11">
      <c r="A72" s="11"/>
      <c r="B72" s="12"/>
      <c r="C72" s="13" t="s">
        <v>80</v>
      </c>
      <c r="D72" s="14">
        <v>0</v>
      </c>
      <c r="E72" s="15"/>
      <c r="F72" s="16"/>
      <c r="G72" s="16"/>
      <c r="H72" s="17"/>
      <c r="I72" s="11"/>
      <c r="J72" s="11"/>
      <c r="K72" s="11"/>
    </row>
    <row r="73" ht="27" customHeight="1" spans="1:11">
      <c r="A73" s="11"/>
      <c r="B73" s="12"/>
      <c r="C73" s="13" t="s">
        <v>733</v>
      </c>
      <c r="D73" s="14">
        <f>D72-D71</f>
        <v>0</v>
      </c>
      <c r="E73" s="15"/>
      <c r="F73" s="16"/>
      <c r="G73" s="16"/>
      <c r="H73" s="17"/>
      <c r="I73" s="11"/>
      <c r="J73" s="11"/>
      <c r="K73" s="11"/>
    </row>
    <row r="74" ht="27" customHeight="1" spans="1:11">
      <c r="A74" s="11"/>
      <c r="B74" s="12"/>
      <c r="C74" s="13" t="s">
        <v>734</v>
      </c>
      <c r="D74" s="14">
        <f>IF(D71=0,0,D72/D71-1)*100</f>
        <v>0</v>
      </c>
      <c r="E74" s="15" t="s">
        <v>653</v>
      </c>
      <c r="F74" s="18">
        <v>-10</v>
      </c>
      <c r="G74" s="18">
        <v>20</v>
      </c>
      <c r="H74" s="19" t="s">
        <v>654</v>
      </c>
      <c r="I74" s="25"/>
      <c r="J74" s="25"/>
      <c r="K74" s="25"/>
    </row>
    <row r="75" ht="27" customHeight="1" spans="1:11">
      <c r="A75" s="11" t="s">
        <v>1263</v>
      </c>
      <c r="B75" s="12" t="s">
        <v>1264</v>
      </c>
      <c r="C75" s="13" t="s">
        <v>661</v>
      </c>
      <c r="D75" s="20">
        <v>0</v>
      </c>
      <c r="E75" s="15"/>
      <c r="F75" s="16"/>
      <c r="G75" s="16"/>
      <c r="H75" s="17"/>
      <c r="I75" s="11"/>
      <c r="J75" s="11"/>
      <c r="K75" s="11"/>
    </row>
    <row r="76" ht="27" customHeight="1" spans="1:11">
      <c r="A76" s="11"/>
      <c r="B76" s="12"/>
      <c r="C76" s="13" t="s">
        <v>80</v>
      </c>
      <c r="D76" s="20">
        <v>0</v>
      </c>
      <c r="E76" s="15"/>
      <c r="F76" s="16"/>
      <c r="G76" s="16"/>
      <c r="H76" s="17"/>
      <c r="I76" s="11"/>
      <c r="J76" s="11"/>
      <c r="K76" s="11"/>
    </row>
    <row r="77" ht="27" customHeight="1" spans="1:11">
      <c r="A77" s="11"/>
      <c r="B77" s="12"/>
      <c r="C77" s="13" t="s">
        <v>733</v>
      </c>
      <c r="D77" s="14">
        <f>D76-D75</f>
        <v>0</v>
      </c>
      <c r="E77" s="15"/>
      <c r="F77" s="16"/>
      <c r="G77" s="16"/>
      <c r="H77" s="17"/>
      <c r="I77" s="11"/>
      <c r="J77" s="11"/>
      <c r="K77" s="11"/>
    </row>
    <row r="78" ht="27" customHeight="1" spans="1:11">
      <c r="A78" s="11"/>
      <c r="B78" s="12"/>
      <c r="C78" s="13" t="s">
        <v>734</v>
      </c>
      <c r="D78" s="14">
        <f>IF(D75=0,0,D76/D75-1)*100</f>
        <v>0</v>
      </c>
      <c r="E78" s="15"/>
      <c r="F78" s="16"/>
      <c r="G78" s="16"/>
      <c r="H78" s="17"/>
      <c r="I78" s="11"/>
      <c r="J78" s="11"/>
      <c r="K78" s="11"/>
    </row>
    <row r="79" ht="27" customHeight="1" spans="1:11">
      <c r="A79" s="11" t="s">
        <v>1265</v>
      </c>
      <c r="B79" s="12" t="s">
        <v>1264</v>
      </c>
      <c r="C79" s="13" t="s">
        <v>661</v>
      </c>
      <c r="D79" s="20">
        <v>0</v>
      </c>
      <c r="E79" s="15"/>
      <c r="F79" s="16"/>
      <c r="G79" s="16"/>
      <c r="H79" s="17"/>
      <c r="I79" s="11"/>
      <c r="J79" s="11"/>
      <c r="K79" s="11"/>
    </row>
    <row r="80" ht="27" customHeight="1" spans="1:11">
      <c r="A80" s="11"/>
      <c r="B80" s="12"/>
      <c r="C80" s="13" t="s">
        <v>80</v>
      </c>
      <c r="D80" s="20">
        <v>0</v>
      </c>
      <c r="E80" s="15"/>
      <c r="F80" s="16"/>
      <c r="G80" s="16"/>
      <c r="H80" s="17"/>
      <c r="I80" s="11"/>
      <c r="J80" s="11"/>
      <c r="K80" s="11"/>
    </row>
    <row r="81" ht="27" customHeight="1" spans="1:11">
      <c r="A81" s="11"/>
      <c r="B81" s="12"/>
      <c r="C81" s="13" t="s">
        <v>733</v>
      </c>
      <c r="D81" s="14">
        <f>D80-D79</f>
        <v>0</v>
      </c>
      <c r="E81" s="15"/>
      <c r="F81" s="16"/>
      <c r="G81" s="16"/>
      <c r="H81" s="17"/>
      <c r="I81" s="11"/>
      <c r="J81" s="11"/>
      <c r="K81" s="11"/>
    </row>
    <row r="82" ht="27" customHeight="1" spans="1:11">
      <c r="A82" s="11"/>
      <c r="B82" s="12"/>
      <c r="C82" s="13" t="s">
        <v>734</v>
      </c>
      <c r="D82" s="14">
        <f>IF(D79=0,0,D80/D79-1)*100</f>
        <v>0</v>
      </c>
      <c r="E82" s="15"/>
      <c r="F82" s="16"/>
      <c r="G82" s="16"/>
      <c r="H82" s="17"/>
      <c r="I82" s="11"/>
      <c r="J82" s="11"/>
      <c r="K82" s="11"/>
    </row>
    <row r="83" ht="27" customHeight="1" spans="1:11">
      <c r="A83" s="11" t="s">
        <v>1266</v>
      </c>
      <c r="B83" s="12" t="s">
        <v>1264</v>
      </c>
      <c r="C83" s="13" t="s">
        <v>661</v>
      </c>
      <c r="D83" s="20">
        <v>0</v>
      </c>
      <c r="E83" s="15"/>
      <c r="F83" s="16"/>
      <c r="G83" s="16"/>
      <c r="H83" s="17"/>
      <c r="I83" s="11"/>
      <c r="J83" s="11"/>
      <c r="K83" s="11"/>
    </row>
    <row r="84" ht="27" customHeight="1" spans="1:11">
      <c r="A84" s="11"/>
      <c r="B84" s="12"/>
      <c r="C84" s="13" t="s">
        <v>80</v>
      </c>
      <c r="D84" s="20">
        <v>0</v>
      </c>
      <c r="E84" s="15"/>
      <c r="F84" s="16"/>
      <c r="G84" s="16"/>
      <c r="H84" s="17"/>
      <c r="I84" s="11"/>
      <c r="J84" s="11"/>
      <c r="K84" s="11"/>
    </row>
    <row r="85" ht="27" customHeight="1" spans="1:11">
      <c r="A85" s="11"/>
      <c r="B85" s="12"/>
      <c r="C85" s="13" t="s">
        <v>733</v>
      </c>
      <c r="D85" s="14">
        <f>D84-D83</f>
        <v>0</v>
      </c>
      <c r="E85" s="15"/>
      <c r="F85" s="16"/>
      <c r="G85" s="16"/>
      <c r="H85" s="17"/>
      <c r="I85" s="11"/>
      <c r="J85" s="11"/>
      <c r="K85" s="11"/>
    </row>
    <row r="86" ht="27" customHeight="1" spans="1:11">
      <c r="A86" s="11"/>
      <c r="B86" s="12"/>
      <c r="C86" s="13" t="s">
        <v>734</v>
      </c>
      <c r="D86" s="14">
        <f>IF(D83=0,0,D84/D83-1)*100</f>
        <v>0</v>
      </c>
      <c r="E86" s="15"/>
      <c r="F86" s="16"/>
      <c r="G86" s="16"/>
      <c r="H86" s="17"/>
      <c r="I86" s="11"/>
      <c r="J86" s="11"/>
      <c r="K86" s="11"/>
    </row>
    <row r="87" ht="27" customHeight="1" spans="1:11">
      <c r="A87" s="11" t="s">
        <v>1267</v>
      </c>
      <c r="B87" s="12" t="s">
        <v>736</v>
      </c>
      <c r="C87" s="13" t="s">
        <v>661</v>
      </c>
      <c r="D87" s="14">
        <f>((D71-D75)-D79)-D83</f>
        <v>0</v>
      </c>
      <c r="E87" s="15" t="s">
        <v>653</v>
      </c>
      <c r="F87" s="18">
        <v>0</v>
      </c>
      <c r="G87" s="18">
        <v>0</v>
      </c>
      <c r="H87" s="19" t="s">
        <v>654</v>
      </c>
      <c r="I87" s="25"/>
      <c r="J87" s="25"/>
      <c r="K87" s="25"/>
    </row>
    <row r="88" ht="27" customHeight="1" spans="1:11">
      <c r="A88" s="11"/>
      <c r="B88" s="12"/>
      <c r="C88" s="13" t="s">
        <v>80</v>
      </c>
      <c r="D88" s="14">
        <f>((D72-D76)-D80)-D84</f>
        <v>0</v>
      </c>
      <c r="E88" s="15" t="s">
        <v>653</v>
      </c>
      <c r="F88" s="18">
        <v>0</v>
      </c>
      <c r="G88" s="18">
        <v>0</v>
      </c>
      <c r="H88" s="19" t="s">
        <v>654</v>
      </c>
      <c r="I88" s="25"/>
      <c r="J88" s="25"/>
      <c r="K88" s="25"/>
    </row>
    <row r="89" ht="27" customHeight="1" spans="1:11">
      <c r="A89" s="11"/>
      <c r="B89" s="12"/>
      <c r="C89" s="13" t="s">
        <v>733</v>
      </c>
      <c r="D89" s="14">
        <f>D88-D87</f>
        <v>0</v>
      </c>
      <c r="E89" s="15"/>
      <c r="F89" s="16"/>
      <c r="G89" s="16"/>
      <c r="H89" s="17"/>
      <c r="I89" s="11"/>
      <c r="J89" s="11"/>
      <c r="K89" s="11"/>
    </row>
    <row r="90" ht="27" customHeight="1" spans="1:11">
      <c r="A90" s="11"/>
      <c r="B90" s="12"/>
      <c r="C90" s="13" t="s">
        <v>734</v>
      </c>
      <c r="D90" s="14">
        <f>IF(D87=0,0,D88/D87-1)*100</f>
        <v>0</v>
      </c>
      <c r="E90" s="15"/>
      <c r="F90" s="16"/>
      <c r="G90" s="16"/>
      <c r="H90" s="17"/>
      <c r="I90" s="11"/>
      <c r="J90" s="11"/>
      <c r="K90" s="11"/>
    </row>
    <row r="91" ht="27" customHeight="1" spans="1:11">
      <c r="A91" s="11" t="s">
        <v>1268</v>
      </c>
      <c r="B91" s="12" t="s">
        <v>736</v>
      </c>
      <c r="C91" s="13" t="s">
        <v>661</v>
      </c>
      <c r="D91" s="14">
        <v>0</v>
      </c>
      <c r="E91" s="15"/>
      <c r="F91" s="16"/>
      <c r="G91" s="16"/>
      <c r="H91" s="17"/>
      <c r="I91" s="11"/>
      <c r="J91" s="11"/>
      <c r="K91" s="11"/>
    </row>
    <row r="92" ht="27" customHeight="1" spans="1:11">
      <c r="A92" s="11"/>
      <c r="B92" s="12"/>
      <c r="C92" s="13" t="s">
        <v>80</v>
      </c>
      <c r="D92" s="14">
        <v>0</v>
      </c>
      <c r="E92" s="15"/>
      <c r="F92" s="16"/>
      <c r="G92" s="16"/>
      <c r="H92" s="17"/>
      <c r="I92" s="11"/>
      <c r="J92" s="11"/>
      <c r="K92" s="11"/>
    </row>
    <row r="93" ht="27" customHeight="1" spans="1:11">
      <c r="A93" s="11"/>
      <c r="B93" s="12"/>
      <c r="C93" s="13" t="s">
        <v>733</v>
      </c>
      <c r="D93" s="14">
        <f>D92-D91</f>
        <v>0</v>
      </c>
      <c r="E93" s="15"/>
      <c r="F93" s="16"/>
      <c r="G93" s="16"/>
      <c r="H93" s="17"/>
      <c r="I93" s="11"/>
      <c r="J93" s="11"/>
      <c r="K93" s="11"/>
    </row>
    <row r="94" ht="27" customHeight="1" spans="1:11">
      <c r="A94" s="11"/>
      <c r="B94" s="12"/>
      <c r="C94" s="13" t="s">
        <v>734</v>
      </c>
      <c r="D94" s="14">
        <f>IF(D91=0,0,D92/D91-1)*100</f>
        <v>0</v>
      </c>
      <c r="E94" s="15"/>
      <c r="F94" s="16"/>
      <c r="G94" s="16"/>
      <c r="H94" s="17"/>
      <c r="I94" s="11"/>
      <c r="J94" s="11"/>
      <c r="K94" s="11"/>
    </row>
    <row r="95" ht="27" customHeight="1" spans="1:11">
      <c r="A95" s="11" t="s">
        <v>1269</v>
      </c>
      <c r="B95" s="12" t="s">
        <v>736</v>
      </c>
      <c r="C95" s="13" t="s">
        <v>661</v>
      </c>
      <c r="D95" s="14">
        <v>0</v>
      </c>
      <c r="E95" s="15" t="s">
        <v>653</v>
      </c>
      <c r="F95" s="18">
        <v>120</v>
      </c>
      <c r="G95" s="18">
        <v>600</v>
      </c>
      <c r="H95" s="19" t="s">
        <v>654</v>
      </c>
      <c r="I95" s="25"/>
      <c r="J95" s="25"/>
      <c r="K95" s="25"/>
    </row>
    <row r="96" ht="27" customHeight="1" spans="1:11">
      <c r="A96" s="11"/>
      <c r="B96" s="12"/>
      <c r="C96" s="13" t="s">
        <v>80</v>
      </c>
      <c r="D96" s="14">
        <v>0</v>
      </c>
      <c r="E96" s="15" t="s">
        <v>653</v>
      </c>
      <c r="F96" s="18">
        <v>120</v>
      </c>
      <c r="G96" s="18">
        <v>600</v>
      </c>
      <c r="H96" s="19" t="s">
        <v>654</v>
      </c>
      <c r="I96" s="25"/>
      <c r="J96" s="25"/>
      <c r="K96" s="25"/>
    </row>
    <row r="97" ht="27" customHeight="1" spans="1:11">
      <c r="A97" s="26" t="s">
        <v>1270</v>
      </c>
      <c r="B97" s="26" t="s">
        <v>736</v>
      </c>
      <c r="C97" s="13" t="s">
        <v>661</v>
      </c>
      <c r="D97" s="14">
        <v>0</v>
      </c>
      <c r="E97" s="15"/>
      <c r="F97" s="16"/>
      <c r="G97" s="16"/>
      <c r="H97" s="17"/>
      <c r="I97" s="11"/>
      <c r="J97" s="11"/>
      <c r="K97" s="11"/>
    </row>
    <row r="98" ht="27" customHeight="1" spans="1:11">
      <c r="A98" s="27"/>
      <c r="B98" s="27"/>
      <c r="C98" s="13" t="s">
        <v>80</v>
      </c>
      <c r="D98" s="14">
        <v>0</v>
      </c>
      <c r="E98" s="15"/>
      <c r="F98" s="16"/>
      <c r="G98" s="16"/>
      <c r="H98" s="17"/>
      <c r="I98" s="11"/>
      <c r="J98" s="11"/>
      <c r="K98" s="11"/>
    </row>
    <row r="99" ht="27" customHeight="1" spans="1:11">
      <c r="A99" s="27"/>
      <c r="B99" s="27"/>
      <c r="C99" s="13" t="s">
        <v>733</v>
      </c>
      <c r="D99" s="14">
        <f>D98-D97</f>
        <v>0</v>
      </c>
      <c r="E99" s="15"/>
      <c r="F99" s="16"/>
      <c r="G99" s="16"/>
      <c r="H99" s="17"/>
      <c r="I99" s="11"/>
      <c r="J99" s="11"/>
      <c r="K99" s="11"/>
    </row>
    <row r="100" ht="27" customHeight="1" spans="1:11">
      <c r="A100" s="28"/>
      <c r="B100" s="28"/>
      <c r="C100" s="13" t="s">
        <v>734</v>
      </c>
      <c r="D100" s="14">
        <f>IF(D97=0,0,D98/D97-1)*100</f>
        <v>0</v>
      </c>
      <c r="E100" s="15"/>
      <c r="F100" s="16"/>
      <c r="G100" s="16"/>
      <c r="H100" s="17"/>
      <c r="I100" s="11"/>
      <c r="J100" s="11"/>
      <c r="K100" s="11"/>
    </row>
    <row r="101" ht="27" customHeight="1" spans="1:11">
      <c r="A101" s="11" t="s">
        <v>1271</v>
      </c>
      <c r="B101" s="12" t="s">
        <v>736</v>
      </c>
      <c r="C101" s="13" t="s">
        <v>661</v>
      </c>
      <c r="D101" s="14">
        <v>0</v>
      </c>
      <c r="E101" s="15" t="s">
        <v>653</v>
      </c>
      <c r="F101" s="18">
        <v>1000</v>
      </c>
      <c r="G101" s="18">
        <v>3000</v>
      </c>
      <c r="H101" s="19" t="s">
        <v>654</v>
      </c>
      <c r="I101" s="25"/>
      <c r="J101" s="25"/>
      <c r="K101" s="25"/>
    </row>
    <row r="102" ht="27" customHeight="1" spans="1:11">
      <c r="A102" s="11"/>
      <c r="B102" s="12"/>
      <c r="C102" s="13" t="s">
        <v>80</v>
      </c>
      <c r="D102" s="14">
        <v>0</v>
      </c>
      <c r="E102" s="15" t="s">
        <v>653</v>
      </c>
      <c r="F102" s="18">
        <v>1000</v>
      </c>
      <c r="G102" s="18">
        <v>3000</v>
      </c>
      <c r="H102" s="19" t="s">
        <v>654</v>
      </c>
      <c r="I102" s="25"/>
      <c r="J102" s="25"/>
      <c r="K102" s="25"/>
    </row>
    <row r="103" ht="27" customHeight="1" spans="1:11">
      <c r="A103" s="11" t="s">
        <v>1272</v>
      </c>
      <c r="B103" s="11" t="s">
        <v>796</v>
      </c>
      <c r="C103" s="13" t="s">
        <v>661</v>
      </c>
      <c r="D103" s="14">
        <v>0</v>
      </c>
      <c r="E103" s="15" t="s">
        <v>653</v>
      </c>
      <c r="F103" s="18">
        <v>0</v>
      </c>
      <c r="G103" s="18">
        <v>0</v>
      </c>
      <c r="H103" s="19" t="s">
        <v>654</v>
      </c>
      <c r="I103" s="25"/>
      <c r="J103" s="25"/>
      <c r="K103" s="25"/>
    </row>
    <row r="104" ht="27" customHeight="1" spans="1:11">
      <c r="A104" s="11"/>
      <c r="B104" s="11"/>
      <c r="C104" s="13" t="s">
        <v>80</v>
      </c>
      <c r="D104" s="14">
        <v>0</v>
      </c>
      <c r="E104" s="15" t="s">
        <v>653</v>
      </c>
      <c r="F104" s="18">
        <v>0</v>
      </c>
      <c r="G104" s="18">
        <v>0</v>
      </c>
      <c r="H104" s="19" t="s">
        <v>654</v>
      </c>
      <c r="I104" s="25"/>
      <c r="J104" s="25"/>
      <c r="K104" s="25"/>
    </row>
    <row r="105" ht="27" customHeight="1" spans="1:11">
      <c r="A105" s="11"/>
      <c r="B105" s="11"/>
      <c r="C105" s="13" t="s">
        <v>733</v>
      </c>
      <c r="D105" s="14">
        <f>D104-D103</f>
        <v>0</v>
      </c>
      <c r="E105" s="15"/>
      <c r="F105" s="16"/>
      <c r="G105" s="16"/>
      <c r="H105" s="17"/>
      <c r="I105" s="11"/>
      <c r="J105" s="11"/>
      <c r="K105" s="11"/>
    </row>
    <row r="106" ht="27" customHeight="1" spans="1:11">
      <c r="A106" s="11"/>
      <c r="B106" s="11"/>
      <c r="C106" s="13" t="s">
        <v>734</v>
      </c>
      <c r="D106" s="14">
        <f>IF(D103=0,0,D104/D103-1)*100</f>
        <v>0</v>
      </c>
      <c r="E106" s="15"/>
      <c r="F106" s="16"/>
      <c r="G106" s="16"/>
      <c r="H106" s="17"/>
      <c r="I106" s="11"/>
      <c r="J106" s="11"/>
      <c r="K106" s="11"/>
    </row>
    <row r="107" ht="27" customHeight="1" spans="1:11">
      <c r="A107" s="11" t="s">
        <v>1273</v>
      </c>
      <c r="B107" s="11" t="s">
        <v>1264</v>
      </c>
      <c r="C107" s="13" t="s">
        <v>661</v>
      </c>
      <c r="D107" s="20">
        <v>0</v>
      </c>
      <c r="E107" s="15"/>
      <c r="F107" s="16"/>
      <c r="G107" s="16"/>
      <c r="H107" s="29"/>
      <c r="I107" s="11"/>
      <c r="J107" s="11"/>
      <c r="K107" s="11"/>
    </row>
    <row r="108" ht="27" customHeight="1" spans="1:11">
      <c r="A108" s="11"/>
      <c r="B108" s="11"/>
      <c r="C108" s="13" t="s">
        <v>80</v>
      </c>
      <c r="D108" s="20">
        <v>0</v>
      </c>
      <c r="E108" s="15"/>
      <c r="F108" s="16"/>
      <c r="G108" s="16"/>
      <c r="H108" s="29"/>
      <c r="I108" s="11"/>
      <c r="J108" s="11"/>
      <c r="K108" s="11"/>
    </row>
    <row r="109" ht="27" customHeight="1" spans="1:11">
      <c r="A109" s="11"/>
      <c r="B109" s="11"/>
      <c r="C109" s="13" t="s">
        <v>733</v>
      </c>
      <c r="D109" s="14">
        <f>D108-D107</f>
        <v>0</v>
      </c>
      <c r="E109" s="15"/>
      <c r="F109" s="16"/>
      <c r="G109" s="16"/>
      <c r="H109" s="17"/>
      <c r="I109" s="11"/>
      <c r="J109" s="11"/>
      <c r="K109" s="11"/>
    </row>
    <row r="110" ht="27" customHeight="1" spans="1:11">
      <c r="A110" s="11"/>
      <c r="B110" s="11"/>
      <c r="C110" s="13" t="s">
        <v>734</v>
      </c>
      <c r="D110" s="14">
        <f>IF(D107=0,0,D108/D107-1)*100</f>
        <v>0</v>
      </c>
      <c r="E110" s="15"/>
      <c r="F110" s="16"/>
      <c r="G110" s="16"/>
      <c r="H110" s="17"/>
      <c r="I110" s="11"/>
      <c r="J110" s="11"/>
      <c r="K110" s="11"/>
    </row>
    <row r="111" ht="27" customHeight="1" spans="1:11">
      <c r="A111" s="11" t="s">
        <v>1274</v>
      </c>
      <c r="B111" s="11" t="s">
        <v>1264</v>
      </c>
      <c r="C111" s="13" t="s">
        <v>661</v>
      </c>
      <c r="D111" s="20">
        <v>0</v>
      </c>
      <c r="E111" s="15"/>
      <c r="F111" s="16"/>
      <c r="G111" s="16"/>
      <c r="H111" s="29"/>
      <c r="I111" s="11"/>
      <c r="J111" s="11"/>
      <c r="K111" s="11"/>
    </row>
    <row r="112" ht="27" customHeight="1" spans="1:11">
      <c r="A112" s="11"/>
      <c r="B112" s="11"/>
      <c r="C112" s="13" t="s">
        <v>80</v>
      </c>
      <c r="D112" s="20">
        <v>0</v>
      </c>
      <c r="E112" s="15"/>
      <c r="F112" s="16"/>
      <c r="G112" s="16"/>
      <c r="H112" s="29"/>
      <c r="I112" s="11"/>
      <c r="J112" s="11"/>
      <c r="K112" s="11"/>
    </row>
    <row r="113" ht="27" customHeight="1" spans="1:11">
      <c r="A113" s="11"/>
      <c r="B113" s="11"/>
      <c r="C113" s="13" t="s">
        <v>733</v>
      </c>
      <c r="D113" s="14">
        <f>D112-D111</f>
        <v>0</v>
      </c>
      <c r="E113" s="15"/>
      <c r="F113" s="16"/>
      <c r="G113" s="16"/>
      <c r="H113" s="17"/>
      <c r="I113" s="11"/>
      <c r="J113" s="11"/>
      <c r="K113" s="11"/>
    </row>
    <row r="114" ht="27" customHeight="1" spans="1:11">
      <c r="A114" s="30"/>
      <c r="B114" s="30"/>
      <c r="C114" s="31" t="s">
        <v>734</v>
      </c>
      <c r="D114" s="32">
        <f>IF(D111=0,0,D112/D111-1)*100</f>
        <v>0</v>
      </c>
      <c r="E114" s="33"/>
      <c r="F114" s="34"/>
      <c r="G114" s="34"/>
      <c r="H114" s="35"/>
      <c r="I114" s="30"/>
      <c r="J114" s="30"/>
      <c r="K114" s="30"/>
    </row>
    <row r="115" ht="27" customHeight="1" spans="1:11">
      <c r="A115" s="36" t="s">
        <v>1275</v>
      </c>
      <c r="B115" s="36" t="s">
        <v>1264</v>
      </c>
      <c r="C115" s="37" t="s">
        <v>661</v>
      </c>
      <c r="D115" s="38">
        <v>0</v>
      </c>
      <c r="E115" s="39"/>
      <c r="F115" s="40"/>
      <c r="G115" s="40"/>
      <c r="H115" s="41"/>
      <c r="I115" s="41"/>
      <c r="J115" s="41"/>
      <c r="K115" s="41"/>
    </row>
    <row r="116" ht="27" customHeight="1" spans="1:11">
      <c r="A116" s="36"/>
      <c r="B116" s="36"/>
      <c r="C116" s="37" t="s">
        <v>80</v>
      </c>
      <c r="D116" s="38">
        <v>0</v>
      </c>
      <c r="E116" s="39"/>
      <c r="F116" s="40"/>
      <c r="G116" s="40"/>
      <c r="H116" s="41"/>
      <c r="I116" s="41"/>
      <c r="J116" s="41"/>
      <c r="K116" s="41"/>
    </row>
    <row r="117" ht="27" customHeight="1" spans="1:11">
      <c r="A117" s="36"/>
      <c r="B117" s="36"/>
      <c r="C117" s="37" t="s">
        <v>733</v>
      </c>
      <c r="D117" s="42">
        <f>D116-D115</f>
        <v>0</v>
      </c>
      <c r="E117" s="39"/>
      <c r="F117" s="40"/>
      <c r="G117" s="40"/>
      <c r="H117" s="41"/>
      <c r="I117" s="41"/>
      <c r="J117" s="41"/>
      <c r="K117" s="41"/>
    </row>
    <row r="118" ht="27" customHeight="1" spans="1:11">
      <c r="A118" s="36"/>
      <c r="B118" s="36"/>
      <c r="C118" s="37" t="s">
        <v>734</v>
      </c>
      <c r="D118" s="42">
        <f>IF(D115=0,0,D117/D115)*100</f>
        <v>0</v>
      </c>
      <c r="E118" s="39"/>
      <c r="F118" s="40"/>
      <c r="G118" s="40"/>
      <c r="H118" s="41"/>
      <c r="I118" s="41"/>
      <c r="J118" s="41"/>
      <c r="K118" s="41"/>
    </row>
    <row r="119" ht="27" customHeight="1" spans="1:11">
      <c r="A119" s="36" t="s">
        <v>1276</v>
      </c>
      <c r="B119" s="43" t="s">
        <v>1264</v>
      </c>
      <c r="C119" s="44" t="s">
        <v>661</v>
      </c>
      <c r="D119" s="45">
        <v>0</v>
      </c>
      <c r="E119" s="39"/>
      <c r="F119" s="40"/>
      <c r="G119" s="40"/>
      <c r="H119" s="41"/>
      <c r="I119" s="41"/>
      <c r="J119" s="41"/>
      <c r="K119" s="41"/>
    </row>
    <row r="120" ht="27" customHeight="1" spans="1:11">
      <c r="A120" s="36"/>
      <c r="B120" s="46"/>
      <c r="C120" s="44" t="s">
        <v>80</v>
      </c>
      <c r="D120" s="45">
        <v>0</v>
      </c>
      <c r="E120" s="39"/>
      <c r="F120" s="40"/>
      <c r="G120" s="40"/>
      <c r="H120" s="41"/>
      <c r="I120" s="41"/>
      <c r="J120" s="41"/>
      <c r="K120" s="41"/>
    </row>
    <row r="121" ht="27" customHeight="1" spans="1:11">
      <c r="A121" s="36"/>
      <c r="B121" s="46"/>
      <c r="C121" s="44" t="s">
        <v>733</v>
      </c>
      <c r="D121" s="42">
        <f>D120-D119</f>
        <v>0</v>
      </c>
      <c r="E121" s="39"/>
      <c r="F121" s="40"/>
      <c r="G121" s="40"/>
      <c r="H121" s="41"/>
      <c r="I121" s="41"/>
      <c r="J121" s="41"/>
      <c r="K121" s="41"/>
    </row>
    <row r="122" ht="27" customHeight="1" spans="1:11">
      <c r="A122" s="36"/>
      <c r="B122" s="46"/>
      <c r="C122" s="44" t="s">
        <v>734</v>
      </c>
      <c r="D122" s="42">
        <f>IF(D119=0,0,D121/D119*100)</f>
        <v>0</v>
      </c>
      <c r="E122" s="39"/>
      <c r="F122" s="40"/>
      <c r="G122" s="40"/>
      <c r="H122" s="41"/>
      <c r="I122" s="41"/>
      <c r="J122" s="41"/>
      <c r="K122" s="41"/>
    </row>
    <row r="123" ht="27" customHeight="1" spans="1:11">
      <c r="A123" s="36" t="s">
        <v>1277</v>
      </c>
      <c r="B123" s="43" t="s">
        <v>1264</v>
      </c>
      <c r="C123" s="44" t="s">
        <v>661</v>
      </c>
      <c r="D123" s="45">
        <v>0</v>
      </c>
      <c r="E123" s="39"/>
      <c r="F123" s="40"/>
      <c r="G123" s="40"/>
      <c r="H123" s="41"/>
      <c r="I123" s="41"/>
      <c r="J123" s="41"/>
      <c r="K123" s="41"/>
    </row>
    <row r="124" ht="27" customHeight="1" spans="1:11">
      <c r="A124" s="36"/>
      <c r="B124" s="46"/>
      <c r="C124" s="44" t="s">
        <v>80</v>
      </c>
      <c r="D124" s="45">
        <v>0</v>
      </c>
      <c r="E124" s="39"/>
      <c r="F124" s="40"/>
      <c r="G124" s="40"/>
      <c r="H124" s="41"/>
      <c r="I124" s="41"/>
      <c r="J124" s="41"/>
      <c r="K124" s="41"/>
    </row>
    <row r="125" ht="27" customHeight="1" spans="1:11">
      <c r="A125" s="36"/>
      <c r="B125" s="46"/>
      <c r="C125" s="44" t="s">
        <v>733</v>
      </c>
      <c r="D125" s="42">
        <f>D124-D123</f>
        <v>0</v>
      </c>
      <c r="E125" s="39"/>
      <c r="F125" s="40"/>
      <c r="G125" s="40"/>
      <c r="H125" s="41"/>
      <c r="I125" s="41"/>
      <c r="J125" s="41"/>
      <c r="K125" s="41"/>
    </row>
    <row r="126" ht="27" customHeight="1" spans="1:11">
      <c r="A126" s="36"/>
      <c r="B126" s="46"/>
      <c r="C126" s="44" t="s">
        <v>734</v>
      </c>
      <c r="D126" s="42">
        <f>IF(D123=0,0,D125/D123*100)</f>
        <v>0</v>
      </c>
      <c r="E126" s="39"/>
      <c r="F126" s="40"/>
      <c r="G126" s="40"/>
      <c r="H126" s="47"/>
      <c r="I126" s="41"/>
      <c r="J126" s="41"/>
      <c r="K126" s="41"/>
    </row>
    <row r="127" ht="27" customHeight="1" spans="1:11">
      <c r="A127" s="48" t="s">
        <v>1278</v>
      </c>
      <c r="B127" s="48" t="s">
        <v>1279</v>
      </c>
      <c r="C127" s="49" t="s">
        <v>661</v>
      </c>
      <c r="D127" s="50">
        <f>(D103-D107)-D111-D115-D119-D123</f>
        <v>0</v>
      </c>
      <c r="E127" s="51" t="s">
        <v>653</v>
      </c>
      <c r="F127" s="52">
        <v>0</v>
      </c>
      <c r="G127" s="52">
        <v>0</v>
      </c>
      <c r="H127" s="19" t="s">
        <v>654</v>
      </c>
      <c r="I127" s="53"/>
      <c r="J127" s="53"/>
      <c r="K127" s="53"/>
    </row>
    <row r="128" ht="27" customHeight="1" spans="1:11">
      <c r="A128" s="11"/>
      <c r="B128" s="11"/>
      <c r="C128" s="13" t="s">
        <v>80</v>
      </c>
      <c r="D128" s="14">
        <f>(D104-D108)-D112-D116-D120-D124</f>
        <v>0</v>
      </c>
      <c r="E128" s="15" t="s">
        <v>653</v>
      </c>
      <c r="F128" s="18">
        <v>0</v>
      </c>
      <c r="G128" s="18">
        <v>0</v>
      </c>
      <c r="H128" s="19" t="s">
        <v>654</v>
      </c>
      <c r="I128" s="25"/>
      <c r="J128" s="25"/>
      <c r="K128" s="25"/>
    </row>
    <row r="129" ht="27" customHeight="1" spans="1:11">
      <c r="A129" s="11"/>
      <c r="B129" s="11"/>
      <c r="C129" s="13" t="s">
        <v>733</v>
      </c>
      <c r="D129" s="14">
        <f>D128-D127</f>
        <v>0</v>
      </c>
      <c r="E129" s="15"/>
      <c r="F129" s="16"/>
      <c r="G129" s="16"/>
      <c r="H129" s="17"/>
      <c r="I129" s="11"/>
      <c r="J129" s="11"/>
      <c r="K129" s="11"/>
    </row>
    <row r="130" ht="27" customHeight="1" spans="1:11">
      <c r="A130" s="11"/>
      <c r="B130" s="11"/>
      <c r="C130" s="13" t="s">
        <v>734</v>
      </c>
      <c r="D130" s="14">
        <f>IF(D127=0,0,D128/D127-1)*100</f>
        <v>0</v>
      </c>
      <c r="E130" s="15"/>
      <c r="F130" s="16"/>
      <c r="G130" s="16"/>
      <c r="H130" s="17"/>
      <c r="I130" s="11"/>
      <c r="J130" s="11"/>
      <c r="K130" s="11"/>
    </row>
    <row r="131" ht="24" customHeight="1" spans="1:11">
      <c r="A131" s="8" t="s">
        <v>912</v>
      </c>
      <c r="B131" s="8"/>
      <c r="C131" s="9"/>
      <c r="D131" s="9"/>
      <c r="E131" s="9"/>
      <c r="F131" s="9"/>
      <c r="G131" s="9"/>
      <c r="H131" s="10"/>
      <c r="I131" s="9"/>
      <c r="J131" s="9"/>
      <c r="K131" s="9"/>
    </row>
    <row r="132" ht="27" customHeight="1" spans="1:11">
      <c r="A132" s="11" t="s">
        <v>799</v>
      </c>
      <c r="B132" s="12" t="s">
        <v>736</v>
      </c>
      <c r="C132" s="13" t="s">
        <v>661</v>
      </c>
      <c r="D132" s="14">
        <v>0</v>
      </c>
      <c r="E132" s="15" t="s">
        <v>653</v>
      </c>
      <c r="F132" s="18">
        <v>0</v>
      </c>
      <c r="G132" s="16" t="s">
        <v>678</v>
      </c>
      <c r="H132" s="19" t="s">
        <v>654</v>
      </c>
      <c r="I132" s="25"/>
      <c r="J132" s="25"/>
      <c r="K132" s="25"/>
    </row>
    <row r="133" ht="27" customHeight="1" spans="1:11">
      <c r="A133" s="11"/>
      <c r="B133" s="12"/>
      <c r="C133" s="13" t="s">
        <v>80</v>
      </c>
      <c r="D133" s="14">
        <v>0</v>
      </c>
      <c r="E133" s="15" t="s">
        <v>653</v>
      </c>
      <c r="F133" s="18">
        <v>0</v>
      </c>
      <c r="G133" s="16" t="s">
        <v>678</v>
      </c>
      <c r="H133" s="19" t="s">
        <v>654</v>
      </c>
      <c r="I133" s="25"/>
      <c r="J133" s="25"/>
      <c r="K133" s="25"/>
    </row>
    <row r="134" ht="27" customHeight="1" spans="1:11">
      <c r="A134" s="11"/>
      <c r="B134" s="12"/>
      <c r="C134" s="13" t="s">
        <v>733</v>
      </c>
      <c r="D134" s="14">
        <f>D133-D132</f>
        <v>0</v>
      </c>
      <c r="E134" s="15"/>
      <c r="F134" s="16"/>
      <c r="G134" s="16"/>
      <c r="H134" s="17"/>
      <c r="I134" s="11"/>
      <c r="J134" s="11"/>
      <c r="K134" s="11"/>
    </row>
    <row r="135" ht="27" customHeight="1" spans="1:11">
      <c r="A135" s="11"/>
      <c r="B135" s="12"/>
      <c r="C135" s="13" t="s">
        <v>734</v>
      </c>
      <c r="D135" s="14">
        <f>IF(D132=0,0,D133/D132-1)*100</f>
        <v>0</v>
      </c>
      <c r="E135" s="15"/>
      <c r="F135" s="16"/>
      <c r="G135" s="16"/>
      <c r="H135" s="17"/>
      <c r="I135" s="11"/>
      <c r="J135" s="11"/>
      <c r="K135" s="11"/>
    </row>
    <row r="136" ht="27" customHeight="1" spans="1:11">
      <c r="A136" s="11" t="s">
        <v>800</v>
      </c>
      <c r="B136" s="12" t="s">
        <v>736</v>
      </c>
      <c r="C136" s="13" t="s">
        <v>661</v>
      </c>
      <c r="D136" s="14">
        <v>0</v>
      </c>
      <c r="E136" s="15" t="s">
        <v>653</v>
      </c>
      <c r="F136" s="18">
        <v>0</v>
      </c>
      <c r="G136" s="16" t="s">
        <v>678</v>
      </c>
      <c r="H136" s="19" t="s">
        <v>654</v>
      </c>
      <c r="I136" s="25"/>
      <c r="J136" s="25"/>
      <c r="K136" s="25"/>
    </row>
    <row r="137" ht="27" customHeight="1" spans="1:11">
      <c r="A137" s="11"/>
      <c r="B137" s="12"/>
      <c r="C137" s="13" t="s">
        <v>80</v>
      </c>
      <c r="D137" s="14">
        <v>0</v>
      </c>
      <c r="E137" s="15" t="s">
        <v>653</v>
      </c>
      <c r="F137" s="18">
        <v>0</v>
      </c>
      <c r="G137" s="16" t="s">
        <v>678</v>
      </c>
      <c r="H137" s="19" t="s">
        <v>654</v>
      </c>
      <c r="I137" s="25"/>
      <c r="J137" s="25"/>
      <c r="K137" s="25"/>
    </row>
    <row r="138" ht="27" customHeight="1" spans="1:11">
      <c r="A138" s="11"/>
      <c r="B138" s="12"/>
      <c r="C138" s="13" t="s">
        <v>733</v>
      </c>
      <c r="D138" s="14">
        <f>D137-D136</f>
        <v>0</v>
      </c>
      <c r="E138" s="15"/>
      <c r="F138" s="16"/>
      <c r="G138" s="16"/>
      <c r="H138" s="17"/>
      <c r="I138" s="11"/>
      <c r="J138" s="11"/>
      <c r="K138" s="11"/>
    </row>
    <row r="139" ht="27" customHeight="1" spans="1:11">
      <c r="A139" s="11"/>
      <c r="B139" s="12"/>
      <c r="C139" s="13" t="s">
        <v>734</v>
      </c>
      <c r="D139" s="14">
        <f>IF(D136=0,0,D137/D136-1)*100</f>
        <v>0</v>
      </c>
      <c r="E139" s="15"/>
      <c r="F139" s="16"/>
      <c r="G139" s="16"/>
      <c r="H139" s="17"/>
      <c r="I139" s="11"/>
      <c r="J139" s="11"/>
      <c r="K139" s="11"/>
    </row>
    <row r="140" ht="27" customHeight="1" spans="1:11">
      <c r="A140" s="11" t="s">
        <v>801</v>
      </c>
      <c r="B140" s="11" t="s">
        <v>802</v>
      </c>
      <c r="C140" s="13" t="s">
        <v>661</v>
      </c>
      <c r="D140" s="14">
        <f>IF(D39=0,0,D136/D39*12)</f>
        <v>0</v>
      </c>
      <c r="E140" s="15" t="s">
        <v>653</v>
      </c>
      <c r="F140" s="18">
        <v>6</v>
      </c>
      <c r="G140" s="16" t="s">
        <v>678</v>
      </c>
      <c r="H140" s="19" t="s">
        <v>654</v>
      </c>
      <c r="I140" s="25"/>
      <c r="J140" s="25"/>
      <c r="K140" s="25"/>
    </row>
    <row r="141" ht="27" customHeight="1" spans="1:11">
      <c r="A141" s="11"/>
      <c r="B141" s="11"/>
      <c r="C141" s="13" t="s">
        <v>80</v>
      </c>
      <c r="D141" s="14">
        <f>IF(D40=0,0,D137/D40*12)</f>
        <v>0</v>
      </c>
      <c r="E141" s="15" t="s">
        <v>653</v>
      </c>
      <c r="F141" s="18">
        <v>6</v>
      </c>
      <c r="G141" s="16" t="s">
        <v>678</v>
      </c>
      <c r="H141" s="19" t="s">
        <v>654</v>
      </c>
      <c r="I141" s="25"/>
      <c r="J141" s="25"/>
      <c r="K141" s="25"/>
    </row>
    <row r="142" ht="27" customHeight="1" spans="1:11">
      <c r="A142" s="11"/>
      <c r="B142" s="11"/>
      <c r="C142" s="13" t="s">
        <v>733</v>
      </c>
      <c r="D142" s="14">
        <f>D141-D140</f>
        <v>0</v>
      </c>
      <c r="E142" s="15"/>
      <c r="F142" s="16"/>
      <c r="G142" s="16"/>
      <c r="H142" s="17"/>
      <c r="I142" s="11"/>
      <c r="J142" s="11"/>
      <c r="K142" s="11"/>
    </row>
    <row r="143" ht="27" customHeight="1" spans="1:11">
      <c r="A143" s="11"/>
      <c r="B143" s="11"/>
      <c r="C143" s="13" t="s">
        <v>734</v>
      </c>
      <c r="D143" s="14">
        <f>IF(D140=0,0,D141/D140-1)*100</f>
        <v>0</v>
      </c>
      <c r="E143" s="15"/>
      <c r="F143" s="16"/>
      <c r="G143" s="16"/>
      <c r="H143" s="17"/>
      <c r="I143" s="11"/>
      <c r="J143" s="11"/>
      <c r="K143" s="11"/>
    </row>
    <row r="144" ht="27" customHeight="1" spans="1:11">
      <c r="A144" s="8" t="s">
        <v>916</v>
      </c>
      <c r="B144" s="8"/>
      <c r="C144" s="9"/>
      <c r="D144" s="54"/>
      <c r="E144" s="54"/>
      <c r="F144" s="54"/>
      <c r="G144" s="54"/>
      <c r="H144" s="10"/>
      <c r="I144" s="54"/>
      <c r="J144" s="54"/>
      <c r="K144" s="54"/>
    </row>
    <row r="145" ht="27" customHeight="1" spans="1:11">
      <c r="A145" s="11" t="s">
        <v>804</v>
      </c>
      <c r="B145" s="12" t="s">
        <v>736</v>
      </c>
      <c r="C145" s="13" t="s">
        <v>661</v>
      </c>
      <c r="D145" s="14">
        <v>0</v>
      </c>
      <c r="E145" s="15"/>
      <c r="F145" s="16"/>
      <c r="G145" s="16"/>
      <c r="H145" s="17"/>
      <c r="I145" s="11"/>
      <c r="J145" s="11"/>
      <c r="K145" s="11"/>
    </row>
    <row r="146" ht="27" customHeight="1" spans="1:11">
      <c r="A146" s="11"/>
      <c r="B146" s="12"/>
      <c r="C146" s="13" t="s">
        <v>80</v>
      </c>
      <c r="D146" s="14">
        <v>0</v>
      </c>
      <c r="E146" s="15"/>
      <c r="F146" s="16"/>
      <c r="G146" s="16"/>
      <c r="H146" s="17"/>
      <c r="I146" s="11"/>
      <c r="J146" s="11"/>
      <c r="K146" s="11"/>
    </row>
    <row r="147" ht="27" customHeight="1" spans="1:11">
      <c r="A147" s="11"/>
      <c r="B147" s="12"/>
      <c r="C147" s="13" t="s">
        <v>733</v>
      </c>
      <c r="D147" s="14">
        <f>D146-D145</f>
        <v>0</v>
      </c>
      <c r="E147" s="15"/>
      <c r="F147" s="16"/>
      <c r="G147" s="16"/>
      <c r="H147" s="17"/>
      <c r="I147" s="11"/>
      <c r="J147" s="11"/>
      <c r="K147" s="11"/>
    </row>
    <row r="148" ht="27" customHeight="1" spans="1:11">
      <c r="A148" s="11"/>
      <c r="B148" s="12"/>
      <c r="C148" s="13" t="s">
        <v>734</v>
      </c>
      <c r="D148" s="14">
        <f>IF(D145=0,0,D146/D145-1)*100</f>
        <v>0</v>
      </c>
      <c r="E148" s="15" t="s">
        <v>653</v>
      </c>
      <c r="F148" s="18">
        <v>0</v>
      </c>
      <c r="G148" s="18">
        <v>10</v>
      </c>
      <c r="H148" s="19" t="s">
        <v>654</v>
      </c>
      <c r="I148" s="25"/>
      <c r="J148" s="25"/>
      <c r="K148" s="25"/>
    </row>
    <row r="149" ht="27" customHeight="1" spans="1:11">
      <c r="A149" s="11" t="s">
        <v>1280</v>
      </c>
      <c r="B149" s="12" t="s">
        <v>736</v>
      </c>
      <c r="C149" s="13" t="s">
        <v>661</v>
      </c>
      <c r="D149" s="14">
        <v>0</v>
      </c>
      <c r="E149" s="15"/>
      <c r="F149" s="16"/>
      <c r="G149" s="16"/>
      <c r="H149" s="17"/>
      <c r="I149" s="11"/>
      <c r="J149" s="11"/>
      <c r="K149" s="11"/>
    </row>
    <row r="150" ht="27" customHeight="1" spans="1:11">
      <c r="A150" s="11"/>
      <c r="B150" s="12"/>
      <c r="C150" s="13" t="s">
        <v>80</v>
      </c>
      <c r="D150" s="14">
        <v>0</v>
      </c>
      <c r="E150" s="15"/>
      <c r="F150" s="16"/>
      <c r="G150" s="16"/>
      <c r="H150" s="17"/>
      <c r="I150" s="11"/>
      <c r="J150" s="11"/>
      <c r="K150" s="11"/>
    </row>
    <row r="151" ht="27" customHeight="1" spans="1:11">
      <c r="A151" s="11"/>
      <c r="B151" s="12"/>
      <c r="C151" s="13" t="s">
        <v>733</v>
      </c>
      <c r="D151" s="14">
        <f>D150-D149</f>
        <v>0</v>
      </c>
      <c r="E151" s="15"/>
      <c r="F151" s="16"/>
      <c r="G151" s="16"/>
      <c r="H151" s="17"/>
      <c r="I151" s="11"/>
      <c r="J151" s="11"/>
      <c r="K151" s="11"/>
    </row>
    <row r="152" ht="27" customHeight="1" spans="1:11">
      <c r="A152" s="11"/>
      <c r="B152" s="12"/>
      <c r="C152" s="13" t="s">
        <v>734</v>
      </c>
      <c r="D152" s="14">
        <f>IF(D149=0,0,D150/D149-1)*100</f>
        <v>0</v>
      </c>
      <c r="E152" s="15" t="s">
        <v>653</v>
      </c>
      <c r="F152" s="18">
        <v>0</v>
      </c>
      <c r="G152" s="18">
        <v>10</v>
      </c>
      <c r="H152" s="19" t="s">
        <v>654</v>
      </c>
      <c r="I152" s="25"/>
      <c r="J152" s="25"/>
      <c r="K152" s="25"/>
    </row>
    <row r="153" ht="27" customHeight="1" spans="1:11">
      <c r="A153" s="11" t="s">
        <v>1281</v>
      </c>
      <c r="B153" s="12" t="s">
        <v>736</v>
      </c>
      <c r="C153" s="13" t="s">
        <v>661</v>
      </c>
      <c r="D153" s="14">
        <v>0</v>
      </c>
      <c r="E153" s="15"/>
      <c r="F153" s="16"/>
      <c r="G153" s="16"/>
      <c r="H153" s="17"/>
      <c r="I153" s="11"/>
      <c r="J153" s="11"/>
      <c r="K153" s="11"/>
    </row>
    <row r="154" ht="27" customHeight="1" spans="1:11">
      <c r="A154" s="11"/>
      <c r="B154" s="12"/>
      <c r="C154" s="13" t="s">
        <v>80</v>
      </c>
      <c r="D154" s="14">
        <v>0</v>
      </c>
      <c r="E154" s="15"/>
      <c r="F154" s="16"/>
      <c r="G154" s="16"/>
      <c r="H154" s="17"/>
      <c r="I154" s="11"/>
      <c r="J154" s="11"/>
      <c r="K154" s="11"/>
    </row>
    <row r="155" ht="27" customHeight="1" spans="1:11">
      <c r="A155" s="11"/>
      <c r="B155" s="12"/>
      <c r="C155" s="13" t="s">
        <v>733</v>
      </c>
      <c r="D155" s="14">
        <f>D154-D153</f>
        <v>0</v>
      </c>
      <c r="E155" s="15"/>
      <c r="F155" s="16"/>
      <c r="G155" s="16"/>
      <c r="H155" s="17"/>
      <c r="I155" s="11"/>
      <c r="J155" s="11"/>
      <c r="K155" s="11"/>
    </row>
    <row r="156" ht="27" customHeight="1" spans="1:11">
      <c r="A156" s="11"/>
      <c r="B156" s="12"/>
      <c r="C156" s="13" t="s">
        <v>734</v>
      </c>
      <c r="D156" s="14">
        <f>IF(D153=0,0,D154/D153-1)*100</f>
        <v>0</v>
      </c>
      <c r="E156" s="15" t="s">
        <v>653</v>
      </c>
      <c r="F156" s="18">
        <v>0</v>
      </c>
      <c r="G156" s="18">
        <v>10</v>
      </c>
      <c r="H156" s="19" t="s">
        <v>654</v>
      </c>
      <c r="I156" s="25"/>
      <c r="J156" s="25"/>
      <c r="K156" s="25"/>
    </row>
    <row r="157" ht="27" customHeight="1" spans="1:11">
      <c r="A157" s="11" t="s">
        <v>1282</v>
      </c>
      <c r="B157" s="12" t="s">
        <v>1283</v>
      </c>
      <c r="C157" s="13" t="s">
        <v>661</v>
      </c>
      <c r="D157" s="14">
        <f>IF(D145-D149=0,0,D153/(D145-D149)*100)</f>
        <v>0</v>
      </c>
      <c r="E157" s="15" t="s">
        <v>653</v>
      </c>
      <c r="F157" s="18">
        <v>95</v>
      </c>
      <c r="G157" s="18">
        <v>100</v>
      </c>
      <c r="H157" s="19" t="s">
        <v>654</v>
      </c>
      <c r="I157" s="25"/>
      <c r="J157" s="25"/>
      <c r="K157" s="25"/>
    </row>
    <row r="158" ht="27" customHeight="1" spans="1:11">
      <c r="A158" s="11"/>
      <c r="B158" s="12"/>
      <c r="C158" s="13" t="s">
        <v>80</v>
      </c>
      <c r="D158" s="14">
        <f>IF(D146-D150=0,0,D154/(D146-D150)*100)</f>
        <v>0</v>
      </c>
      <c r="E158" s="15" t="s">
        <v>653</v>
      </c>
      <c r="F158" s="18">
        <v>95</v>
      </c>
      <c r="G158" s="18">
        <v>100</v>
      </c>
      <c r="H158" s="19" t="s">
        <v>654</v>
      </c>
      <c r="I158" s="25"/>
      <c r="J158" s="25"/>
      <c r="K158" s="25"/>
    </row>
    <row r="159" ht="27" customHeight="1" spans="1:11">
      <c r="A159" s="11" t="s">
        <v>1284</v>
      </c>
      <c r="B159" s="12" t="s">
        <v>736</v>
      </c>
      <c r="C159" s="13" t="s">
        <v>661</v>
      </c>
      <c r="D159" s="14">
        <v>0</v>
      </c>
      <c r="E159" s="15"/>
      <c r="F159" s="16"/>
      <c r="G159" s="16"/>
      <c r="H159" s="17"/>
      <c r="I159" s="11"/>
      <c r="J159" s="11"/>
      <c r="K159" s="11"/>
    </row>
    <row r="160" ht="27" customHeight="1" spans="1:11">
      <c r="A160" s="11"/>
      <c r="B160" s="12"/>
      <c r="C160" s="13" t="s">
        <v>80</v>
      </c>
      <c r="D160" s="14">
        <v>0</v>
      </c>
      <c r="E160" s="15"/>
      <c r="F160" s="16"/>
      <c r="G160" s="16"/>
      <c r="H160" s="17"/>
      <c r="I160" s="11"/>
      <c r="J160" s="11"/>
      <c r="K160" s="11"/>
    </row>
    <row r="161" ht="27" customHeight="1" spans="1:11">
      <c r="A161" s="11"/>
      <c r="B161" s="12"/>
      <c r="C161" s="13" t="s">
        <v>733</v>
      </c>
      <c r="D161" s="14">
        <f>D160-D159</f>
        <v>0</v>
      </c>
      <c r="E161" s="15"/>
      <c r="F161" s="16"/>
      <c r="G161" s="16"/>
      <c r="H161" s="17"/>
      <c r="I161" s="11"/>
      <c r="J161" s="11"/>
      <c r="K161" s="11"/>
    </row>
    <row r="162" ht="27" customHeight="1" spans="1:11">
      <c r="A162" s="11"/>
      <c r="B162" s="12"/>
      <c r="C162" s="13" t="s">
        <v>734</v>
      </c>
      <c r="D162" s="14">
        <f>IF(D159=0,0,D160/D159-1)*100</f>
        <v>0</v>
      </c>
      <c r="E162" s="15" t="s">
        <v>653</v>
      </c>
      <c r="F162" s="18">
        <v>-20</v>
      </c>
      <c r="G162" s="18">
        <v>20</v>
      </c>
      <c r="H162" s="19" t="s">
        <v>654</v>
      </c>
      <c r="I162" s="25"/>
      <c r="J162" s="25"/>
      <c r="K162" s="25"/>
    </row>
    <row r="163" ht="27" customHeight="1" spans="1:11">
      <c r="A163" s="11" t="s">
        <v>1285</v>
      </c>
      <c r="B163" s="12" t="s">
        <v>736</v>
      </c>
      <c r="C163" s="13" t="s">
        <v>661</v>
      </c>
      <c r="D163" s="14">
        <v>0</v>
      </c>
      <c r="E163" s="15"/>
      <c r="F163" s="16"/>
      <c r="G163" s="16"/>
      <c r="H163" s="17"/>
      <c r="I163" s="11"/>
      <c r="J163" s="11"/>
      <c r="K163" s="11"/>
    </row>
    <row r="164" ht="27" customHeight="1" spans="1:11">
      <c r="A164" s="11"/>
      <c r="B164" s="12"/>
      <c r="C164" s="13" t="s">
        <v>80</v>
      </c>
      <c r="D164" s="14">
        <v>0</v>
      </c>
      <c r="E164" s="15"/>
      <c r="F164" s="16"/>
      <c r="G164" s="16"/>
      <c r="H164" s="17"/>
      <c r="I164" s="11"/>
      <c r="J164" s="11"/>
      <c r="K164" s="11"/>
    </row>
    <row r="165" ht="27" customHeight="1" spans="1:11">
      <c r="A165" s="11"/>
      <c r="B165" s="12"/>
      <c r="C165" s="13" t="s">
        <v>733</v>
      </c>
      <c r="D165" s="14">
        <f>D164-D163</f>
        <v>0</v>
      </c>
      <c r="E165" s="15"/>
      <c r="F165" s="16"/>
      <c r="G165" s="16"/>
      <c r="H165" s="17"/>
      <c r="I165" s="11"/>
      <c r="J165" s="11"/>
      <c r="K165" s="11"/>
    </row>
    <row r="166" ht="27" customHeight="1" spans="1:11">
      <c r="A166" s="11"/>
      <c r="B166" s="12"/>
      <c r="C166" s="13" t="s">
        <v>734</v>
      </c>
      <c r="D166" s="14">
        <f>IF(D163=0,0,D164/D163-1)*100</f>
        <v>0</v>
      </c>
      <c r="E166" s="15" t="s">
        <v>653</v>
      </c>
      <c r="F166" s="18">
        <v>-20</v>
      </c>
      <c r="G166" s="18">
        <v>20</v>
      </c>
      <c r="H166" s="19" t="s">
        <v>654</v>
      </c>
      <c r="I166" s="25"/>
      <c r="J166" s="25"/>
      <c r="K166" s="25"/>
    </row>
    <row r="167" ht="27" customHeight="1" spans="1:11">
      <c r="A167" s="11" t="s">
        <v>1286</v>
      </c>
      <c r="B167" s="12" t="s">
        <v>958</v>
      </c>
      <c r="C167" s="13" t="s">
        <v>661</v>
      </c>
      <c r="D167" s="20">
        <v>0</v>
      </c>
      <c r="E167" s="15"/>
      <c r="F167" s="16"/>
      <c r="G167" s="16"/>
      <c r="H167" s="17"/>
      <c r="I167" s="11"/>
      <c r="J167" s="11"/>
      <c r="K167" s="11"/>
    </row>
    <row r="168" ht="27" customHeight="1" spans="1:11">
      <c r="A168" s="11"/>
      <c r="B168" s="12"/>
      <c r="C168" s="13" t="s">
        <v>80</v>
      </c>
      <c r="D168" s="20">
        <v>0</v>
      </c>
      <c r="E168" s="15"/>
      <c r="F168" s="16"/>
      <c r="G168" s="16"/>
      <c r="H168" s="17"/>
      <c r="I168" s="11"/>
      <c r="J168" s="11"/>
      <c r="K168" s="11"/>
    </row>
    <row r="169" ht="27" customHeight="1" spans="1:11">
      <c r="A169" s="11"/>
      <c r="B169" s="12"/>
      <c r="C169" s="13" t="s">
        <v>733</v>
      </c>
      <c r="D169" s="14">
        <f>D168-D167</f>
        <v>0</v>
      </c>
      <c r="E169" s="15"/>
      <c r="F169" s="16"/>
      <c r="G169" s="16"/>
      <c r="H169" s="17"/>
      <c r="I169" s="11"/>
      <c r="J169" s="11"/>
      <c r="K169" s="11"/>
    </row>
    <row r="170" ht="27" customHeight="1" spans="1:11">
      <c r="A170" s="11"/>
      <c r="B170" s="12"/>
      <c r="C170" s="13" t="s">
        <v>734</v>
      </c>
      <c r="D170" s="14">
        <f>IF(D167=0,0,D168/D167-1)*100</f>
        <v>0</v>
      </c>
      <c r="E170" s="15"/>
      <c r="F170" s="16"/>
      <c r="G170" s="16"/>
      <c r="H170" s="29"/>
      <c r="I170" s="11"/>
      <c r="J170" s="11"/>
      <c r="K170" s="11"/>
    </row>
    <row r="171" ht="27" customHeight="1" spans="1:11">
      <c r="A171" s="11" t="s">
        <v>1287</v>
      </c>
      <c r="B171" s="12" t="s">
        <v>736</v>
      </c>
      <c r="C171" s="13" t="s">
        <v>661</v>
      </c>
      <c r="D171" s="14">
        <v>0</v>
      </c>
      <c r="E171" s="15"/>
      <c r="F171" s="16"/>
      <c r="G171" s="16"/>
      <c r="H171" s="17"/>
      <c r="I171" s="11"/>
      <c r="J171" s="11"/>
      <c r="K171" s="11"/>
    </row>
    <row r="172" ht="27" customHeight="1" spans="1:11">
      <c r="A172" s="11"/>
      <c r="B172" s="12"/>
      <c r="C172" s="13" t="s">
        <v>80</v>
      </c>
      <c r="D172" s="14">
        <v>0</v>
      </c>
      <c r="E172" s="15"/>
      <c r="F172" s="16"/>
      <c r="G172" s="16"/>
      <c r="H172" s="17"/>
      <c r="I172" s="11"/>
      <c r="J172" s="11"/>
      <c r="K172" s="11"/>
    </row>
    <row r="173" ht="27" customHeight="1" spans="1:11">
      <c r="A173" s="11"/>
      <c r="B173" s="12"/>
      <c r="C173" s="13" t="s">
        <v>733</v>
      </c>
      <c r="D173" s="14">
        <f>D172-D171</f>
        <v>0</v>
      </c>
      <c r="E173" s="15"/>
      <c r="F173" s="16"/>
      <c r="G173" s="16"/>
      <c r="H173" s="17"/>
      <c r="I173" s="11"/>
      <c r="J173" s="11"/>
      <c r="K173" s="11"/>
    </row>
    <row r="174" ht="27" customHeight="1" spans="1:11">
      <c r="A174" s="11"/>
      <c r="B174" s="12"/>
      <c r="C174" s="13" t="s">
        <v>734</v>
      </c>
      <c r="D174" s="14">
        <f>IF(D171=0,0,D172/D171-1)*100</f>
        <v>0</v>
      </c>
      <c r="E174" s="15"/>
      <c r="F174" s="55"/>
      <c r="G174" s="55"/>
      <c r="H174" s="21"/>
      <c r="I174" s="25"/>
      <c r="J174" s="25"/>
      <c r="K174" s="25"/>
    </row>
    <row r="175" ht="27" customHeight="1" spans="1:11">
      <c r="A175" s="11" t="s">
        <v>1288</v>
      </c>
      <c r="B175" s="12" t="s">
        <v>736</v>
      </c>
      <c r="C175" s="13" t="s">
        <v>661</v>
      </c>
      <c r="D175" s="14">
        <v>0</v>
      </c>
      <c r="E175" s="15"/>
      <c r="F175" s="16"/>
      <c r="G175" s="16"/>
      <c r="H175" s="17"/>
      <c r="I175" s="11"/>
      <c r="J175" s="11"/>
      <c r="K175" s="11"/>
    </row>
    <row r="176" ht="27" customHeight="1" spans="1:11">
      <c r="A176" s="11"/>
      <c r="B176" s="12"/>
      <c r="C176" s="13" t="s">
        <v>80</v>
      </c>
      <c r="D176" s="14">
        <v>0</v>
      </c>
      <c r="E176" s="15"/>
      <c r="F176" s="16"/>
      <c r="G176" s="16"/>
      <c r="H176" s="17"/>
      <c r="I176" s="11"/>
      <c r="J176" s="11"/>
      <c r="K176" s="11"/>
    </row>
    <row r="177" ht="27" customHeight="1" spans="1:11">
      <c r="A177" s="11"/>
      <c r="B177" s="12"/>
      <c r="C177" s="13" t="s">
        <v>733</v>
      </c>
      <c r="D177" s="14">
        <f>D176-D175</f>
        <v>0</v>
      </c>
      <c r="E177" s="15"/>
      <c r="F177" s="16"/>
      <c r="G177" s="16"/>
      <c r="H177" s="17"/>
      <c r="I177" s="11"/>
      <c r="J177" s="11"/>
      <c r="K177" s="11"/>
    </row>
    <row r="178" ht="27" customHeight="1" spans="1:11">
      <c r="A178" s="11"/>
      <c r="B178" s="12"/>
      <c r="C178" s="13" t="s">
        <v>734</v>
      </c>
      <c r="D178" s="14">
        <f>IF(D175=0,0,D176/D175-1)*100</f>
        <v>0</v>
      </c>
      <c r="E178" s="15"/>
      <c r="F178" s="55"/>
      <c r="G178" s="55"/>
      <c r="H178" s="21"/>
      <c r="I178" s="25"/>
      <c r="J178" s="25"/>
      <c r="K178" s="25"/>
    </row>
    <row r="179" ht="27" customHeight="1" spans="1:11">
      <c r="A179" s="11" t="s">
        <v>1289</v>
      </c>
      <c r="B179" s="12" t="s">
        <v>736</v>
      </c>
      <c r="C179" s="13" t="s">
        <v>661</v>
      </c>
      <c r="D179" s="14">
        <v>0</v>
      </c>
      <c r="E179" s="15"/>
      <c r="F179" s="16"/>
      <c r="G179" s="16"/>
      <c r="H179" s="17"/>
      <c r="I179" s="11"/>
      <c r="J179" s="11"/>
      <c r="K179" s="11"/>
    </row>
    <row r="180" ht="27" customHeight="1" spans="1:11">
      <c r="A180" s="11"/>
      <c r="B180" s="12"/>
      <c r="C180" s="13" t="s">
        <v>80</v>
      </c>
      <c r="D180" s="14">
        <v>0</v>
      </c>
      <c r="E180" s="15"/>
      <c r="F180" s="16"/>
      <c r="G180" s="16"/>
      <c r="H180" s="17"/>
      <c r="I180" s="11"/>
      <c r="J180" s="11"/>
      <c r="K180" s="11"/>
    </row>
    <row r="181" ht="27" customHeight="1" spans="1:11">
      <c r="A181" s="11"/>
      <c r="B181" s="12"/>
      <c r="C181" s="13" t="s">
        <v>733</v>
      </c>
      <c r="D181" s="14">
        <f>D180-D179</f>
        <v>0</v>
      </c>
      <c r="E181" s="15"/>
      <c r="F181" s="16"/>
      <c r="G181" s="16"/>
      <c r="H181" s="17"/>
      <c r="I181" s="11"/>
      <c r="J181" s="11"/>
      <c r="K181" s="11"/>
    </row>
    <row r="182" ht="27" customHeight="1" spans="1:11">
      <c r="A182" s="11"/>
      <c r="B182" s="12"/>
      <c r="C182" s="13" t="s">
        <v>734</v>
      </c>
      <c r="D182" s="14">
        <f>IF(D179=0,0,D180/D179-1)*100</f>
        <v>0</v>
      </c>
      <c r="E182" s="15" t="s">
        <v>653</v>
      </c>
      <c r="F182" s="18">
        <v>5</v>
      </c>
      <c r="G182" s="18">
        <v>20</v>
      </c>
      <c r="H182" s="19" t="s">
        <v>654</v>
      </c>
      <c r="I182" s="25"/>
      <c r="J182" s="25"/>
      <c r="K182" s="25"/>
    </row>
    <row r="183" ht="27" customHeight="1" spans="1:11">
      <c r="A183" s="11" t="s">
        <v>1290</v>
      </c>
      <c r="B183" s="12" t="s">
        <v>736</v>
      </c>
      <c r="C183" s="13" t="s">
        <v>661</v>
      </c>
      <c r="D183" s="14">
        <v>0</v>
      </c>
      <c r="E183" s="15"/>
      <c r="F183" s="16"/>
      <c r="G183" s="16"/>
      <c r="H183" s="17"/>
      <c r="I183" s="11"/>
      <c r="J183" s="11"/>
      <c r="K183" s="11"/>
    </row>
    <row r="184" ht="27" customHeight="1" spans="1:11">
      <c r="A184" s="11"/>
      <c r="B184" s="12"/>
      <c r="C184" s="13" t="s">
        <v>80</v>
      </c>
      <c r="D184" s="14">
        <v>0</v>
      </c>
      <c r="E184" s="15"/>
      <c r="F184" s="16"/>
      <c r="G184" s="16"/>
      <c r="H184" s="17"/>
      <c r="I184" s="11"/>
      <c r="J184" s="11"/>
      <c r="K184" s="11"/>
    </row>
    <row r="185" ht="27" customHeight="1" spans="1:11">
      <c r="A185" s="11"/>
      <c r="B185" s="12"/>
      <c r="C185" s="13" t="s">
        <v>733</v>
      </c>
      <c r="D185" s="14">
        <f>D184-D183</f>
        <v>0</v>
      </c>
      <c r="E185" s="15"/>
      <c r="F185" s="16"/>
      <c r="G185" s="16"/>
      <c r="H185" s="17"/>
      <c r="I185" s="11"/>
      <c r="J185" s="11"/>
      <c r="K185" s="11"/>
    </row>
    <row r="186" ht="27" customHeight="1" spans="1:11">
      <c r="A186" s="11"/>
      <c r="B186" s="12"/>
      <c r="C186" s="13" t="s">
        <v>734</v>
      </c>
      <c r="D186" s="14">
        <f>IF(D183=0,0,D184/D183-1)*100</f>
        <v>0</v>
      </c>
      <c r="E186" s="15" t="s">
        <v>653</v>
      </c>
      <c r="F186" s="18">
        <v>5</v>
      </c>
      <c r="G186" s="18">
        <v>20</v>
      </c>
      <c r="H186" s="19" t="s">
        <v>654</v>
      </c>
      <c r="I186" s="25"/>
      <c r="J186" s="25"/>
      <c r="K186" s="25"/>
    </row>
    <row r="187" ht="27" customHeight="1" spans="1:11">
      <c r="A187" s="11" t="s">
        <v>1291</v>
      </c>
      <c r="B187" s="12" t="s">
        <v>837</v>
      </c>
      <c r="C187" s="13" t="s">
        <v>661</v>
      </c>
      <c r="D187" s="14">
        <f>IF(D153=0,0,D183/D153)</f>
        <v>0</v>
      </c>
      <c r="E187" s="15"/>
      <c r="F187" s="16"/>
      <c r="G187" s="16"/>
      <c r="H187" s="17"/>
      <c r="I187" s="11"/>
      <c r="J187" s="11"/>
      <c r="K187" s="11"/>
    </row>
    <row r="188" ht="27" customHeight="1" spans="1:11">
      <c r="A188" s="11"/>
      <c r="B188" s="12"/>
      <c r="C188" s="13" t="s">
        <v>80</v>
      </c>
      <c r="D188" s="14">
        <f>IF(D154=0,0,D184/D154)</f>
        <v>0</v>
      </c>
      <c r="E188" s="15"/>
      <c r="F188" s="16"/>
      <c r="G188" s="16"/>
      <c r="H188" s="17"/>
      <c r="I188" s="11"/>
      <c r="J188" s="11"/>
      <c r="K188" s="11"/>
    </row>
    <row r="189" ht="27" customHeight="1" spans="1:11">
      <c r="A189" s="11"/>
      <c r="B189" s="12"/>
      <c r="C189" s="13" t="s">
        <v>733</v>
      </c>
      <c r="D189" s="14">
        <f>D188-D187</f>
        <v>0</v>
      </c>
      <c r="E189" s="15"/>
      <c r="F189" s="16"/>
      <c r="G189" s="16"/>
      <c r="H189" s="17"/>
      <c r="I189" s="11"/>
      <c r="J189" s="11"/>
      <c r="K189" s="11"/>
    </row>
    <row r="190" ht="27" customHeight="1" spans="1:11">
      <c r="A190" s="11"/>
      <c r="B190" s="12"/>
      <c r="C190" s="13" t="s">
        <v>734</v>
      </c>
      <c r="D190" s="14">
        <f>IF(D187=0,0,D188/D187-1)*100</f>
        <v>0</v>
      </c>
      <c r="E190" s="15" t="s">
        <v>653</v>
      </c>
      <c r="F190" s="18">
        <v>5</v>
      </c>
      <c r="G190" s="18">
        <v>20</v>
      </c>
      <c r="H190" s="19" t="s">
        <v>654</v>
      </c>
      <c r="I190" s="25"/>
      <c r="J190" s="25"/>
      <c r="K190" s="25"/>
    </row>
    <row r="191" ht="27" customHeight="1" spans="1:11">
      <c r="A191" s="11" t="s">
        <v>1292</v>
      </c>
      <c r="B191" s="12" t="s">
        <v>1202</v>
      </c>
      <c r="C191" s="13" t="s">
        <v>661</v>
      </c>
      <c r="D191" s="14">
        <v>0</v>
      </c>
      <c r="E191" s="15" t="s">
        <v>653</v>
      </c>
      <c r="F191" s="18">
        <v>60</v>
      </c>
      <c r="G191" s="18">
        <v>300</v>
      </c>
      <c r="H191" s="19" t="s">
        <v>654</v>
      </c>
      <c r="I191" s="25"/>
      <c r="J191" s="25"/>
      <c r="K191" s="25"/>
    </row>
    <row r="192" ht="27" customHeight="1" spans="1:11">
      <c r="A192" s="11"/>
      <c r="B192" s="12"/>
      <c r="C192" s="13" t="s">
        <v>80</v>
      </c>
      <c r="D192" s="14">
        <v>0</v>
      </c>
      <c r="E192" s="15" t="s">
        <v>653</v>
      </c>
      <c r="F192" s="18">
        <v>60</v>
      </c>
      <c r="G192" s="18">
        <v>300</v>
      </c>
      <c r="H192" s="19" t="s">
        <v>654</v>
      </c>
      <c r="I192" s="25"/>
      <c r="J192" s="25"/>
      <c r="K192" s="25"/>
    </row>
    <row r="193" ht="27" customHeight="1" spans="1:11">
      <c r="A193" s="11"/>
      <c r="B193" s="12"/>
      <c r="C193" s="13" t="s">
        <v>733</v>
      </c>
      <c r="D193" s="14">
        <f>D192-D191</f>
        <v>0</v>
      </c>
      <c r="E193" s="15"/>
      <c r="F193" s="16"/>
      <c r="G193" s="16"/>
      <c r="H193" s="17"/>
      <c r="I193" s="11"/>
      <c r="J193" s="11"/>
      <c r="K193" s="11"/>
    </row>
    <row r="194" ht="27" customHeight="1" spans="1:11">
      <c r="A194" s="11"/>
      <c r="B194" s="12"/>
      <c r="C194" s="13" t="s">
        <v>734</v>
      </c>
      <c r="D194" s="14">
        <f>IF(D191=0,0,D192/D191-1)*100</f>
        <v>0</v>
      </c>
      <c r="E194" s="15"/>
      <c r="F194" s="55"/>
      <c r="G194" s="55"/>
      <c r="H194" s="19"/>
      <c r="I194" s="25"/>
      <c r="J194" s="25"/>
      <c r="K194" s="25"/>
    </row>
    <row r="195" ht="27" customHeight="1" spans="1:11">
      <c r="A195" s="8" t="s">
        <v>932</v>
      </c>
      <c r="B195" s="8"/>
      <c r="C195" s="9"/>
      <c r="D195" s="54"/>
      <c r="E195" s="54"/>
      <c r="F195" s="54"/>
      <c r="G195" s="54"/>
      <c r="H195" s="10"/>
      <c r="I195" s="54"/>
      <c r="J195" s="54"/>
      <c r="K195" s="54"/>
    </row>
    <row r="196" ht="27" customHeight="1" spans="1:11">
      <c r="A196" s="11" t="s">
        <v>1088</v>
      </c>
      <c r="B196" s="11" t="s">
        <v>1089</v>
      </c>
      <c r="C196" s="13" t="s">
        <v>661</v>
      </c>
      <c r="D196" s="14">
        <v>0</v>
      </c>
      <c r="E196" s="15" t="s">
        <v>653</v>
      </c>
      <c r="F196" s="18">
        <v>0.8</v>
      </c>
      <c r="G196" s="18">
        <v>1.2</v>
      </c>
      <c r="H196" s="19" t="s">
        <v>654</v>
      </c>
      <c r="I196" s="25"/>
      <c r="J196" s="25"/>
      <c r="K196" s="25"/>
    </row>
    <row r="197" ht="27" customHeight="1" spans="1:11">
      <c r="A197" s="11"/>
      <c r="B197" s="11"/>
      <c r="C197" s="13" t="s">
        <v>80</v>
      </c>
      <c r="D197" s="14">
        <v>0</v>
      </c>
      <c r="E197" s="15" t="s">
        <v>653</v>
      </c>
      <c r="F197" s="18">
        <v>0.8</v>
      </c>
      <c r="G197" s="18">
        <v>1.2</v>
      </c>
      <c r="H197" s="19" t="s">
        <v>654</v>
      </c>
      <c r="I197" s="25"/>
      <c r="J197" s="25"/>
      <c r="K197" s="25"/>
    </row>
    <row r="198" ht="27" customHeight="1" spans="1:11">
      <c r="A198" s="11"/>
      <c r="B198" s="11"/>
      <c r="C198" s="13" t="s">
        <v>733</v>
      </c>
      <c r="D198" s="14">
        <f>D197-D196</f>
        <v>0</v>
      </c>
      <c r="E198" s="15" t="s">
        <v>653</v>
      </c>
      <c r="F198" s="18">
        <v>-0.2</v>
      </c>
      <c r="G198" s="18">
        <v>0.2</v>
      </c>
      <c r="H198" s="19" t="s">
        <v>654</v>
      </c>
      <c r="I198" s="25"/>
      <c r="J198" s="25"/>
      <c r="K198" s="25"/>
    </row>
  </sheetData>
  <mergeCells count="114">
    <mergeCell ref="A1:K1"/>
    <mergeCell ref="F4:G4"/>
    <mergeCell ref="A6:I6"/>
    <mergeCell ref="A38:I38"/>
    <mergeCell ref="A131:I131"/>
    <mergeCell ref="A144:I144"/>
    <mergeCell ref="A195:I195"/>
    <mergeCell ref="A4:A5"/>
    <mergeCell ref="A7:A10"/>
    <mergeCell ref="A11:A14"/>
    <mergeCell ref="A15:A18"/>
    <mergeCell ref="A19:A24"/>
    <mergeCell ref="A25:A28"/>
    <mergeCell ref="A29:A31"/>
    <mergeCell ref="A32:A35"/>
    <mergeCell ref="A36:A37"/>
    <mergeCell ref="A39:A42"/>
    <mergeCell ref="A43:A46"/>
    <mergeCell ref="A47:A50"/>
    <mergeCell ref="A51:A54"/>
    <mergeCell ref="A55:A58"/>
    <mergeCell ref="A59:A62"/>
    <mergeCell ref="A63:A66"/>
    <mergeCell ref="A67:A70"/>
    <mergeCell ref="A71:A74"/>
    <mergeCell ref="A75:A78"/>
    <mergeCell ref="A79:A82"/>
    <mergeCell ref="A83:A86"/>
    <mergeCell ref="A87:A90"/>
    <mergeCell ref="A91:A94"/>
    <mergeCell ref="A95:A96"/>
    <mergeCell ref="A97:A100"/>
    <mergeCell ref="A101:A102"/>
    <mergeCell ref="A103:A106"/>
    <mergeCell ref="A107:A110"/>
    <mergeCell ref="A111:A114"/>
    <mergeCell ref="A115:A118"/>
    <mergeCell ref="A119:A122"/>
    <mergeCell ref="A123:A126"/>
    <mergeCell ref="A127:A130"/>
    <mergeCell ref="A132:A135"/>
    <mergeCell ref="A136:A139"/>
    <mergeCell ref="A140:A143"/>
    <mergeCell ref="A145:A148"/>
    <mergeCell ref="A149:A152"/>
    <mergeCell ref="A153:A156"/>
    <mergeCell ref="A157:A158"/>
    <mergeCell ref="A159:A162"/>
    <mergeCell ref="A163:A166"/>
    <mergeCell ref="A167:A170"/>
    <mergeCell ref="A171:A174"/>
    <mergeCell ref="A175:A178"/>
    <mergeCell ref="A179:A182"/>
    <mergeCell ref="A183:A186"/>
    <mergeCell ref="A187:A190"/>
    <mergeCell ref="A191:A194"/>
    <mergeCell ref="A196:A198"/>
    <mergeCell ref="B4:B5"/>
    <mergeCell ref="B7:B10"/>
    <mergeCell ref="B11:B14"/>
    <mergeCell ref="B15:B18"/>
    <mergeCell ref="B19:B24"/>
    <mergeCell ref="B25:B28"/>
    <mergeCell ref="B29:B31"/>
    <mergeCell ref="B32:B35"/>
    <mergeCell ref="B36:B37"/>
    <mergeCell ref="B39:B42"/>
    <mergeCell ref="B43:B46"/>
    <mergeCell ref="B47:B50"/>
    <mergeCell ref="B51:B54"/>
    <mergeCell ref="B55:B58"/>
    <mergeCell ref="B59:B62"/>
    <mergeCell ref="B63:B66"/>
    <mergeCell ref="B67:B70"/>
    <mergeCell ref="B71:B74"/>
    <mergeCell ref="B75:B78"/>
    <mergeCell ref="B79:B82"/>
    <mergeCell ref="B83:B86"/>
    <mergeCell ref="B87:B90"/>
    <mergeCell ref="B91:B94"/>
    <mergeCell ref="B95:B96"/>
    <mergeCell ref="B97:B100"/>
    <mergeCell ref="B101:B102"/>
    <mergeCell ref="B103:B106"/>
    <mergeCell ref="B107:B110"/>
    <mergeCell ref="B111:B114"/>
    <mergeCell ref="B115:B118"/>
    <mergeCell ref="B119:B122"/>
    <mergeCell ref="B123:B126"/>
    <mergeCell ref="B127:B130"/>
    <mergeCell ref="B132:B135"/>
    <mergeCell ref="B136:B139"/>
    <mergeCell ref="B140:B143"/>
    <mergeCell ref="B145:B148"/>
    <mergeCell ref="B149:B152"/>
    <mergeCell ref="B153:B156"/>
    <mergeCell ref="B157:B158"/>
    <mergeCell ref="B159:B162"/>
    <mergeCell ref="B163:B166"/>
    <mergeCell ref="B167:B170"/>
    <mergeCell ref="B171:B174"/>
    <mergeCell ref="B175:B178"/>
    <mergeCell ref="B179:B182"/>
    <mergeCell ref="B183:B186"/>
    <mergeCell ref="B187:B190"/>
    <mergeCell ref="B191:B194"/>
    <mergeCell ref="B196:B198"/>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showGridLines="0" showZeros="0" zoomScalePageLayoutView="60" workbookViewId="0">
      <pane topLeftCell="B5" activePane="bottomRight" state="frozen"/>
      <selection activeCell="A1" sqref="A1:F1"/>
    </sheetView>
  </sheetViews>
  <sheetFormatPr defaultColWidth="8" defaultRowHeight="13.5" outlineLevelCol="5"/>
  <cols>
    <col min="1" max="1" width="33.4166666666667" style="1"/>
    <col min="2" max="3" width="27.25" style="1"/>
    <col min="4" max="4" width="33.4166666666667" style="1"/>
    <col min="5" max="6" width="27.25" style="1"/>
  </cols>
  <sheetData>
    <row r="1" ht="48" customHeight="1" spans="1:6">
      <c r="A1" s="340" t="s">
        <v>78</v>
      </c>
      <c r="B1" s="341"/>
      <c r="C1" s="341"/>
      <c r="D1" s="341"/>
      <c r="E1" s="341"/>
      <c r="F1" s="341"/>
    </row>
    <row r="2" ht="19.5" customHeight="1" spans="1:6">
      <c r="A2" s="422"/>
      <c r="B2" s="422"/>
      <c r="C2" s="422"/>
      <c r="D2" s="422"/>
      <c r="E2" s="403" t="s">
        <v>25</v>
      </c>
      <c r="F2" s="404"/>
    </row>
    <row r="3" ht="19.5" customHeight="1" spans="1:6">
      <c r="A3" s="342" t="s">
        <v>49</v>
      </c>
      <c r="B3" s="342"/>
      <c r="C3" s="342"/>
      <c r="D3" s="342"/>
      <c r="E3" s="344"/>
      <c r="F3" s="370" t="s">
        <v>50</v>
      </c>
    </row>
    <row r="4" ht="27" customHeight="1" spans="1:6">
      <c r="A4" s="345" t="s">
        <v>51</v>
      </c>
      <c r="B4" s="345" t="s">
        <v>79</v>
      </c>
      <c r="C4" s="345" t="s">
        <v>80</v>
      </c>
      <c r="D4" s="345" t="s">
        <v>51</v>
      </c>
      <c r="E4" s="451" t="s">
        <v>79</v>
      </c>
      <c r="F4" s="372" t="s">
        <v>80</v>
      </c>
    </row>
    <row r="5" ht="28.5" customHeight="1" spans="1:6">
      <c r="A5" s="348" t="s">
        <v>81</v>
      </c>
      <c r="B5" s="405">
        <v>0</v>
      </c>
      <c r="C5" s="405">
        <v>0</v>
      </c>
      <c r="D5" s="348" t="s">
        <v>82</v>
      </c>
      <c r="E5" s="484">
        <v>0</v>
      </c>
      <c r="F5" s="485">
        <v>0</v>
      </c>
    </row>
    <row r="6" ht="28.5" customHeight="1" spans="1:6">
      <c r="A6" s="348" t="s">
        <v>83</v>
      </c>
      <c r="B6" s="405">
        <v>0</v>
      </c>
      <c r="C6" s="405">
        <v>0</v>
      </c>
      <c r="D6" s="348" t="s">
        <v>84</v>
      </c>
      <c r="E6" s="486">
        <v>0</v>
      </c>
      <c r="F6" s="487">
        <v>0</v>
      </c>
    </row>
    <row r="7" ht="28.5" customHeight="1" spans="1:6">
      <c r="A7" s="348" t="s">
        <v>85</v>
      </c>
      <c r="B7" s="405">
        <v>0</v>
      </c>
      <c r="C7" s="405">
        <v>0</v>
      </c>
      <c r="D7" s="348" t="s">
        <v>86</v>
      </c>
      <c r="E7" s="488">
        <v>0</v>
      </c>
      <c r="F7" s="375">
        <v>0</v>
      </c>
    </row>
    <row r="8" ht="28.5" customHeight="1" spans="1:6">
      <c r="A8" s="348" t="s">
        <v>87</v>
      </c>
      <c r="B8" s="405">
        <v>0</v>
      </c>
      <c r="C8" s="405">
        <v>0</v>
      </c>
      <c r="D8" s="456" t="s">
        <v>88</v>
      </c>
      <c r="E8" s="489">
        <v>0</v>
      </c>
      <c r="F8" s="489">
        <v>0</v>
      </c>
    </row>
    <row r="9" ht="28.5" customHeight="1" spans="1:6">
      <c r="A9" s="348" t="s">
        <v>89</v>
      </c>
      <c r="B9" s="405">
        <v>0</v>
      </c>
      <c r="C9" s="405">
        <v>0</v>
      </c>
      <c r="D9" s="456" t="s">
        <v>90</v>
      </c>
      <c r="E9" s="490" t="s">
        <v>91</v>
      </c>
      <c r="F9" s="489">
        <v>0</v>
      </c>
    </row>
    <row r="10" ht="28.5" customHeight="1" spans="1:6">
      <c r="A10" s="363" t="s">
        <v>92</v>
      </c>
      <c r="B10" s="405">
        <v>0</v>
      </c>
      <c r="C10" s="405">
        <v>0</v>
      </c>
      <c r="D10" s="461" t="s">
        <v>93</v>
      </c>
      <c r="E10" s="375">
        <v>0</v>
      </c>
      <c r="F10" s="489">
        <v>0</v>
      </c>
    </row>
    <row r="11" ht="28.5" customHeight="1" spans="1:6">
      <c r="A11" s="413" t="s">
        <v>94</v>
      </c>
      <c r="B11" s="408">
        <v>0</v>
      </c>
      <c r="C11" s="408">
        <v>0</v>
      </c>
      <c r="D11" s="491" t="s">
        <v>95</v>
      </c>
      <c r="E11" s="492">
        <v>0</v>
      </c>
      <c r="F11" s="489">
        <v>0</v>
      </c>
    </row>
    <row r="12" ht="28.5" customHeight="1" spans="1:6">
      <c r="A12" s="415" t="s">
        <v>96</v>
      </c>
      <c r="B12" s="426">
        <v>0</v>
      </c>
      <c r="C12" s="426">
        <v>0</v>
      </c>
      <c r="D12" s="440" t="s">
        <v>91</v>
      </c>
      <c r="E12" s="466" t="s">
        <v>91</v>
      </c>
      <c r="F12" s="374" t="s">
        <v>91</v>
      </c>
    </row>
    <row r="13" ht="28.5" customHeight="1" spans="1:6">
      <c r="A13" s="348" t="s">
        <v>97</v>
      </c>
      <c r="B13" s="438">
        <f>B5+B6+B8+B9+B10+B11</f>
        <v>0</v>
      </c>
      <c r="C13" s="438">
        <f>C5+C6+C8+C9+C10+C11</f>
        <v>0</v>
      </c>
      <c r="D13" s="348" t="s">
        <v>98</v>
      </c>
      <c r="E13" s="474">
        <f>E5+E7+E8+E10+E11</f>
        <v>0</v>
      </c>
      <c r="F13" s="378">
        <f>F5+F7+F8+F9+F10+F11</f>
        <v>0</v>
      </c>
    </row>
    <row r="14" ht="28.5" customHeight="1" spans="1:6">
      <c r="A14" s="363" t="s">
        <v>99</v>
      </c>
      <c r="B14" s="405">
        <v>0</v>
      </c>
      <c r="C14" s="405">
        <v>0</v>
      </c>
      <c r="D14" s="363" t="s">
        <v>100</v>
      </c>
      <c r="E14" s="480">
        <v>0</v>
      </c>
      <c r="F14" s="471">
        <v>0</v>
      </c>
    </row>
    <row r="15" ht="39.75" customHeight="1" spans="1:6">
      <c r="A15" s="493" t="s">
        <v>101</v>
      </c>
      <c r="B15" s="405">
        <v>0</v>
      </c>
      <c r="C15" s="480">
        <v>0</v>
      </c>
      <c r="D15" s="493" t="s">
        <v>102</v>
      </c>
      <c r="E15" s="405">
        <v>0</v>
      </c>
      <c r="F15" s="408">
        <v>0</v>
      </c>
    </row>
    <row r="16" ht="28.5" customHeight="1" spans="1:6">
      <c r="A16" s="363" t="s">
        <v>103</v>
      </c>
      <c r="B16" s="405">
        <v>0</v>
      </c>
      <c r="C16" s="405">
        <v>0</v>
      </c>
      <c r="D16" s="363" t="s">
        <v>104</v>
      </c>
      <c r="E16" s="480">
        <v>0</v>
      </c>
      <c r="F16" s="471">
        <v>0</v>
      </c>
    </row>
    <row r="17" ht="31.5" customHeight="1" spans="1:6">
      <c r="A17" s="493" t="s">
        <v>105</v>
      </c>
      <c r="B17" s="408">
        <v>0</v>
      </c>
      <c r="C17" s="488">
        <v>0</v>
      </c>
      <c r="D17" s="493" t="s">
        <v>106</v>
      </c>
      <c r="E17" s="405">
        <v>0</v>
      </c>
      <c r="F17" s="408">
        <v>0</v>
      </c>
    </row>
    <row r="18" ht="31.5" customHeight="1" spans="1:6">
      <c r="A18" s="457" t="s">
        <v>107</v>
      </c>
      <c r="B18" s="494">
        <f>B13+B14+B16</f>
        <v>0</v>
      </c>
      <c r="C18" s="495">
        <f>C13+C14+C16</f>
        <v>0</v>
      </c>
      <c r="D18" s="363" t="s">
        <v>108</v>
      </c>
      <c r="E18" s="472">
        <f>E13+E14+E16</f>
        <v>0</v>
      </c>
      <c r="F18" s="378">
        <f>F13+F14+F16</f>
        <v>0</v>
      </c>
    </row>
    <row r="19" ht="28.5" customHeight="1" spans="1:6">
      <c r="A19" s="482" t="s">
        <v>91</v>
      </c>
      <c r="B19" s="496" t="s">
        <v>91</v>
      </c>
      <c r="C19" s="497" t="s">
        <v>91</v>
      </c>
      <c r="D19" s="373" t="s">
        <v>109</v>
      </c>
      <c r="E19" s="378">
        <f>B18-E18</f>
        <v>0</v>
      </c>
      <c r="F19" s="378">
        <f>C18-F18</f>
        <v>0</v>
      </c>
    </row>
    <row r="20" ht="28.5" customHeight="1" spans="1:6">
      <c r="A20" s="373" t="s">
        <v>110</v>
      </c>
      <c r="B20" s="375">
        <v>0</v>
      </c>
      <c r="C20" s="378">
        <f>E20</f>
        <v>0</v>
      </c>
      <c r="D20" s="373" t="s">
        <v>111</v>
      </c>
      <c r="E20" s="378">
        <f>B20+E19</f>
        <v>0</v>
      </c>
      <c r="F20" s="378">
        <f>C20+F19</f>
        <v>0</v>
      </c>
    </row>
    <row r="21" ht="28.5" customHeight="1" spans="1:6">
      <c r="A21" s="374" t="s">
        <v>112</v>
      </c>
      <c r="B21" s="378">
        <f>B18+B20</f>
        <v>0</v>
      </c>
      <c r="C21" s="378">
        <f>C18+C20</f>
        <v>0</v>
      </c>
      <c r="D21" s="374" t="s">
        <v>112</v>
      </c>
      <c r="E21" s="378">
        <f>E18+E20</f>
        <v>0</v>
      </c>
      <c r="F21" s="378">
        <f>F18+F20</f>
        <v>0</v>
      </c>
    </row>
    <row r="22" ht="28.5" customHeight="1" spans="1:6">
      <c r="A22" s="365"/>
      <c r="B22" s="498">
        <v>0</v>
      </c>
      <c r="C22" s="498"/>
      <c r="D22" s="365"/>
      <c r="E22" s="498">
        <v>0</v>
      </c>
      <c r="F22" s="499" t="s">
        <v>113</v>
      </c>
    </row>
  </sheetData>
  <mergeCells count="2">
    <mergeCell ref="A1:F1"/>
    <mergeCell ref="E2:F2"/>
  </mergeCells>
  <printOptions horizontalCentered="1"/>
  <pageMargins left="0.393700787401575" right="0.393700787401575" top="0.393700787401575" bottom="0.393700787401575" header="0.51181" footer="0.51181"/>
  <pageSetup paperSize="9" scale="80" pageOrder="overThenDown" orientation="landscape" errors="blank"/>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showGridLines="0" zoomScalePageLayoutView="60" workbookViewId="0">
      <pane topLeftCell="B5" activePane="bottomRight" state="frozen"/>
      <selection activeCell="A1" sqref="A1:F1"/>
    </sheetView>
  </sheetViews>
  <sheetFormatPr defaultColWidth="8" defaultRowHeight="13.5" outlineLevelCol="5"/>
  <cols>
    <col min="1" max="1" width="39.5833333333333" style="1"/>
    <col min="2" max="3" width="27.25" style="1"/>
    <col min="4" max="4" width="38.725" style="1"/>
    <col min="5" max="6" width="27.25" style="1"/>
  </cols>
  <sheetData>
    <row r="1" ht="48" customHeight="1" spans="1:6">
      <c r="A1" s="340" t="s">
        <v>114</v>
      </c>
      <c r="B1" s="341"/>
      <c r="C1" s="341"/>
      <c r="D1" s="341"/>
      <c r="E1" s="341"/>
      <c r="F1" s="341"/>
    </row>
    <row r="2" ht="19.5" customHeight="1" spans="1:6">
      <c r="A2" s="422"/>
      <c r="B2" s="422"/>
      <c r="C2" s="422"/>
      <c r="D2" s="422"/>
      <c r="E2" s="403" t="s">
        <v>27</v>
      </c>
      <c r="F2" s="404"/>
    </row>
    <row r="3" ht="19.5" customHeight="1" spans="1:6">
      <c r="A3" s="369" t="s">
        <v>49</v>
      </c>
      <c r="B3" s="369"/>
      <c r="C3" s="369"/>
      <c r="D3" s="369"/>
      <c r="E3" s="370"/>
      <c r="F3" s="370" t="s">
        <v>50</v>
      </c>
    </row>
    <row r="4" ht="28.5" customHeight="1" spans="1:6">
      <c r="A4" s="372" t="s">
        <v>51</v>
      </c>
      <c r="B4" s="372" t="s">
        <v>79</v>
      </c>
      <c r="C4" s="372" t="s">
        <v>80</v>
      </c>
      <c r="D4" s="372" t="s">
        <v>51</v>
      </c>
      <c r="E4" s="372" t="s">
        <v>79</v>
      </c>
      <c r="F4" s="372" t="s">
        <v>80</v>
      </c>
    </row>
    <row r="5" ht="28.5" customHeight="1" spans="1:6">
      <c r="A5" s="477" t="s">
        <v>115</v>
      </c>
      <c r="B5" s="424">
        <v>20268700</v>
      </c>
      <c r="C5" s="424">
        <v>21133800</v>
      </c>
      <c r="D5" s="477" t="s">
        <v>116</v>
      </c>
      <c r="E5" s="424">
        <v>40829106</v>
      </c>
      <c r="F5" s="424">
        <v>44608535</v>
      </c>
    </row>
    <row r="6" ht="28.5" customHeight="1" spans="1:6">
      <c r="A6" s="415" t="s">
        <v>117</v>
      </c>
      <c r="B6" s="426">
        <v>596700</v>
      </c>
      <c r="C6" s="426">
        <v>696700</v>
      </c>
      <c r="D6" s="477" t="s">
        <v>118</v>
      </c>
      <c r="E6" s="426">
        <v>1843003</v>
      </c>
      <c r="F6" s="426">
        <v>1979387</v>
      </c>
    </row>
    <row r="7" ht="28.5" customHeight="1" spans="1:6">
      <c r="A7" s="478" t="s">
        <v>83</v>
      </c>
      <c r="B7" s="479">
        <v>43120700</v>
      </c>
      <c r="C7" s="479">
        <v>47387367</v>
      </c>
      <c r="D7" s="477" t="s">
        <v>119</v>
      </c>
      <c r="E7" s="405">
        <v>476000</v>
      </c>
      <c r="F7" s="405">
        <v>500000</v>
      </c>
    </row>
    <row r="8" ht="28.5" customHeight="1" spans="1:6">
      <c r="A8" s="348" t="s">
        <v>120</v>
      </c>
      <c r="B8" s="405">
        <v>40829106</v>
      </c>
      <c r="C8" s="405">
        <v>44608535</v>
      </c>
      <c r="D8" s="477" t="s">
        <v>121</v>
      </c>
      <c r="E8" s="405">
        <v>10260</v>
      </c>
      <c r="F8" s="405">
        <v>20260</v>
      </c>
    </row>
    <row r="9" ht="28.5" customHeight="1" spans="1:6">
      <c r="A9" s="363" t="s">
        <v>122</v>
      </c>
      <c r="B9" s="405">
        <v>2291594</v>
      </c>
      <c r="C9" s="405">
        <v>2778832</v>
      </c>
      <c r="D9" s="477" t="s">
        <v>123</v>
      </c>
      <c r="E9" s="408">
        <v>0</v>
      </c>
      <c r="F9" s="408">
        <v>0</v>
      </c>
    </row>
    <row r="10" ht="28.5" customHeight="1" spans="1:6">
      <c r="A10" s="415" t="s">
        <v>124</v>
      </c>
      <c r="B10" s="405">
        <v>0</v>
      </c>
      <c r="C10" s="480">
        <v>0</v>
      </c>
      <c r="D10" s="411" t="s">
        <v>91</v>
      </c>
      <c r="E10" s="411" t="s">
        <v>91</v>
      </c>
      <c r="F10" s="411" t="s">
        <v>91</v>
      </c>
    </row>
    <row r="11" ht="28.5" customHeight="1" spans="1:6">
      <c r="A11" s="348" t="s">
        <v>125</v>
      </c>
      <c r="B11" s="405">
        <v>943047</v>
      </c>
      <c r="C11" s="480">
        <v>993047</v>
      </c>
      <c r="D11" s="411" t="s">
        <v>91</v>
      </c>
      <c r="E11" s="411" t="s">
        <v>91</v>
      </c>
      <c r="F11" s="411" t="s">
        <v>91</v>
      </c>
    </row>
    <row r="12" ht="28.5" customHeight="1" spans="1:6">
      <c r="A12" s="348" t="s">
        <v>126</v>
      </c>
      <c r="B12" s="405">
        <v>2452453.95</v>
      </c>
      <c r="C12" s="480">
        <v>2452453.95</v>
      </c>
      <c r="D12" s="411" t="s">
        <v>91</v>
      </c>
      <c r="E12" s="411" t="s">
        <v>91</v>
      </c>
      <c r="F12" s="411" t="s">
        <v>91</v>
      </c>
    </row>
    <row r="13" ht="28.5" customHeight="1" spans="1:6">
      <c r="A13" s="348" t="s">
        <v>127</v>
      </c>
      <c r="B13" s="405">
        <v>20185</v>
      </c>
      <c r="C13" s="480">
        <v>26185</v>
      </c>
      <c r="D13" s="411" t="s">
        <v>91</v>
      </c>
      <c r="E13" s="411" t="s">
        <v>91</v>
      </c>
      <c r="F13" s="411" t="s">
        <v>91</v>
      </c>
    </row>
    <row r="14" ht="28.5" customHeight="1" spans="1:6">
      <c r="A14" s="348" t="s">
        <v>128</v>
      </c>
      <c r="B14" s="405">
        <v>0</v>
      </c>
      <c r="C14" s="480">
        <v>0</v>
      </c>
      <c r="D14" s="411" t="s">
        <v>91</v>
      </c>
      <c r="E14" s="419" t="s">
        <v>91</v>
      </c>
      <c r="F14" s="419" t="s">
        <v>91</v>
      </c>
    </row>
    <row r="15" ht="28.5" customHeight="1" spans="1:6">
      <c r="A15" s="348" t="s">
        <v>129</v>
      </c>
      <c r="B15" s="438">
        <f>B5+B7+B10+B11+B12+B13+B14</f>
        <v>66805085.95</v>
      </c>
      <c r="C15" s="438">
        <f>C5+C7+C10+C11+C12+C13+C14</f>
        <v>71992852.95</v>
      </c>
      <c r="D15" s="481" t="s">
        <v>130</v>
      </c>
      <c r="E15" s="438">
        <f>E5+E6+E7+E8+E9</f>
        <v>43158369</v>
      </c>
      <c r="F15" s="438">
        <f>F5+F6+F7+F8+F9</f>
        <v>47108182</v>
      </c>
    </row>
    <row r="16" ht="28.5" customHeight="1" spans="1:6">
      <c r="A16" s="348" t="s">
        <v>131</v>
      </c>
      <c r="B16" s="405">
        <v>0</v>
      </c>
      <c r="C16" s="405">
        <v>0</v>
      </c>
      <c r="D16" s="415" t="s">
        <v>132</v>
      </c>
      <c r="E16" s="405">
        <v>0</v>
      </c>
      <c r="F16" s="405">
        <v>0</v>
      </c>
    </row>
    <row r="17" ht="28.5" customHeight="1" spans="1:6">
      <c r="A17" s="348" t="s">
        <v>133</v>
      </c>
      <c r="B17" s="405">
        <v>0</v>
      </c>
      <c r="C17" s="405">
        <v>0</v>
      </c>
      <c r="D17" s="481" t="s">
        <v>134</v>
      </c>
      <c r="E17" s="405">
        <v>0</v>
      </c>
      <c r="F17" s="405">
        <v>0</v>
      </c>
    </row>
    <row r="18" ht="28.5" customHeight="1" spans="1:6">
      <c r="A18" s="363" t="s">
        <v>135</v>
      </c>
      <c r="B18" s="443">
        <f>B15+B16+B17</f>
        <v>66805085.95</v>
      </c>
      <c r="C18" s="443">
        <f>C15+C16+C17</f>
        <v>71992852.95</v>
      </c>
      <c r="D18" s="477" t="s">
        <v>136</v>
      </c>
      <c r="E18" s="438">
        <f>E15+E16+E17</f>
        <v>43158369</v>
      </c>
      <c r="F18" s="438">
        <f>F15+F16+F17</f>
        <v>47108182</v>
      </c>
    </row>
    <row r="19" ht="28.5" customHeight="1" spans="1:6">
      <c r="A19" s="411" t="s">
        <v>91</v>
      </c>
      <c r="B19" s="411" t="s">
        <v>91</v>
      </c>
      <c r="C19" s="420" t="s">
        <v>91</v>
      </c>
      <c r="D19" s="415" t="s">
        <v>137</v>
      </c>
      <c r="E19" s="438">
        <f>B18-E18</f>
        <v>23646716.95</v>
      </c>
      <c r="F19" s="438">
        <f>C18-F18</f>
        <v>24884670.95</v>
      </c>
    </row>
    <row r="20" ht="28.5" customHeight="1" spans="1:6">
      <c r="A20" s="477" t="s">
        <v>138</v>
      </c>
      <c r="B20" s="424">
        <v>112102062.67</v>
      </c>
      <c r="C20" s="417">
        <f>E20</f>
        <v>135748779.62</v>
      </c>
      <c r="D20" s="481" t="s">
        <v>139</v>
      </c>
      <c r="E20" s="438">
        <f>B20+E19</f>
        <v>135748779.62</v>
      </c>
      <c r="F20" s="438">
        <f>C20+F19</f>
        <v>160633450.57</v>
      </c>
    </row>
    <row r="21" ht="28.5" customHeight="1" spans="1:6">
      <c r="A21" s="374" t="s">
        <v>112</v>
      </c>
      <c r="B21" s="378">
        <f>B18+B20</f>
        <v>178907148.62</v>
      </c>
      <c r="C21" s="378">
        <f>C18+C20</f>
        <v>207741632.57</v>
      </c>
      <c r="D21" s="482" t="s">
        <v>112</v>
      </c>
      <c r="E21" s="443">
        <f>E18+E20</f>
        <v>178907148.62</v>
      </c>
      <c r="F21" s="443">
        <f>F18+F20</f>
        <v>207741632.57</v>
      </c>
    </row>
    <row r="22" ht="15.75" customHeight="1" spans="1:6">
      <c r="A22" s="483"/>
      <c r="B22" s="367"/>
      <c r="C22" s="367"/>
      <c r="D22" s="431"/>
      <c r="E22" s="421"/>
      <c r="F22" s="404" t="s">
        <v>140</v>
      </c>
    </row>
  </sheetData>
  <mergeCells count="2">
    <mergeCell ref="A1:F1"/>
    <mergeCell ref="E2:F2"/>
  </mergeCells>
  <printOptions horizontalCentered="1"/>
  <pageMargins left="0.393700787401575" right="0.393700787401575" top="0.393700787401575" bottom="0.393700787401575" header="0.51181" footer="0.51181"/>
  <pageSetup paperSize="9" scale="80" pageOrder="overThenDown" orientation="landscape" errors="blank"/>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zoomScalePageLayoutView="60" workbookViewId="0">
      <pane topLeftCell="B7" activePane="bottomRight" state="frozen"/>
      <selection activeCell="A1" sqref="A1:F1"/>
    </sheetView>
  </sheetViews>
  <sheetFormatPr defaultColWidth="8" defaultRowHeight="13.5" outlineLevelCol="5"/>
  <cols>
    <col min="1" max="1" width="33.4166666666667" style="1"/>
    <col min="2" max="3" width="27.25" style="1"/>
    <col min="4" max="4" width="33.4166666666667" style="1"/>
    <col min="5" max="6" width="27.25" style="1"/>
  </cols>
  <sheetData>
    <row r="1" ht="48" customHeight="1" spans="1:6">
      <c r="A1" s="340" t="s">
        <v>141</v>
      </c>
      <c r="B1" s="341"/>
      <c r="C1" s="341"/>
      <c r="D1" s="341"/>
      <c r="E1" s="341"/>
      <c r="F1" s="341"/>
    </row>
    <row r="2" ht="21" customHeight="1" spans="1:6">
      <c r="A2" s="463"/>
      <c r="B2" s="463"/>
      <c r="C2" s="463"/>
      <c r="D2" s="463"/>
      <c r="E2" s="402"/>
      <c r="F2" s="403" t="s">
        <v>29</v>
      </c>
    </row>
    <row r="3" ht="21" customHeight="1" spans="1:6">
      <c r="A3" s="369" t="s">
        <v>49</v>
      </c>
      <c r="B3" s="369"/>
      <c r="C3" s="369"/>
      <c r="D3" s="369"/>
      <c r="E3" s="370"/>
      <c r="F3" s="370" t="s">
        <v>50</v>
      </c>
    </row>
    <row r="4" ht="28.5" customHeight="1" spans="1:6">
      <c r="A4" s="372" t="s">
        <v>51</v>
      </c>
      <c r="B4" s="372" t="s">
        <v>79</v>
      </c>
      <c r="C4" s="372" t="s">
        <v>80</v>
      </c>
      <c r="D4" s="372" t="s">
        <v>51</v>
      </c>
      <c r="E4" s="372" t="s">
        <v>79</v>
      </c>
      <c r="F4" s="372" t="s">
        <v>80</v>
      </c>
    </row>
    <row r="5" ht="28.5" customHeight="1" spans="1:6">
      <c r="A5" s="460" t="s">
        <v>81</v>
      </c>
      <c r="B5" s="375">
        <v>86710662.97</v>
      </c>
      <c r="C5" s="464">
        <v>95196960.09</v>
      </c>
      <c r="D5" s="460" t="s">
        <v>82</v>
      </c>
      <c r="E5" s="375">
        <v>161642372.72</v>
      </c>
      <c r="F5" s="464">
        <v>173971883.44</v>
      </c>
    </row>
    <row r="6" ht="28.5" customHeight="1" spans="1:6">
      <c r="A6" s="461" t="s">
        <v>142</v>
      </c>
      <c r="B6" s="375">
        <v>86710662.97</v>
      </c>
      <c r="C6" s="464">
        <v>95196960.09</v>
      </c>
      <c r="D6" s="461" t="s">
        <v>143</v>
      </c>
      <c r="E6" s="375">
        <v>0</v>
      </c>
      <c r="F6" s="464">
        <v>380000</v>
      </c>
    </row>
    <row r="7" ht="28.5" customHeight="1" spans="1:6">
      <c r="A7" s="460" t="s">
        <v>83</v>
      </c>
      <c r="B7" s="375">
        <v>77000000</v>
      </c>
      <c r="C7" s="464">
        <v>78000000</v>
      </c>
      <c r="D7" s="465" t="s">
        <v>144</v>
      </c>
      <c r="E7" s="375">
        <v>0</v>
      </c>
      <c r="F7" s="464">
        <v>0</v>
      </c>
    </row>
    <row r="8" ht="28.5" customHeight="1" spans="1:6">
      <c r="A8" s="456" t="s">
        <v>85</v>
      </c>
      <c r="B8" s="375">
        <v>60640000</v>
      </c>
      <c r="C8" s="464">
        <v>59488700</v>
      </c>
      <c r="D8" s="466" t="s">
        <v>91</v>
      </c>
      <c r="E8" s="467" t="s">
        <v>91</v>
      </c>
      <c r="F8" s="467" t="s">
        <v>91</v>
      </c>
    </row>
    <row r="9" ht="28.5" customHeight="1" spans="1:6">
      <c r="A9" s="456" t="s">
        <v>87</v>
      </c>
      <c r="B9" s="375">
        <v>260000</v>
      </c>
      <c r="C9" s="375">
        <v>780000</v>
      </c>
      <c r="D9" s="468" t="s">
        <v>91</v>
      </c>
      <c r="E9" s="468" t="s">
        <v>91</v>
      </c>
      <c r="F9" s="469" t="s">
        <v>91</v>
      </c>
    </row>
    <row r="10" ht="28.5" customHeight="1" spans="1:6">
      <c r="A10" s="470" t="s">
        <v>145</v>
      </c>
      <c r="B10" s="375">
        <v>970000</v>
      </c>
      <c r="C10" s="375">
        <v>970000</v>
      </c>
      <c r="D10" s="468" t="s">
        <v>91</v>
      </c>
      <c r="E10" s="468" t="s">
        <v>91</v>
      </c>
      <c r="F10" s="469" t="s">
        <v>91</v>
      </c>
    </row>
    <row r="11" ht="28.5" customHeight="1" spans="1:6">
      <c r="A11" s="456" t="s">
        <v>146</v>
      </c>
      <c r="B11" s="375">
        <v>0</v>
      </c>
      <c r="C11" s="375">
        <v>0</v>
      </c>
      <c r="D11" s="468" t="s">
        <v>91</v>
      </c>
      <c r="E11" s="468" t="s">
        <v>91</v>
      </c>
      <c r="F11" s="469" t="s">
        <v>91</v>
      </c>
    </row>
    <row r="12" ht="28.5" customHeight="1" spans="1:6">
      <c r="A12" s="456" t="s">
        <v>96</v>
      </c>
      <c r="B12" s="471">
        <v>0</v>
      </c>
      <c r="C12" s="471">
        <v>0</v>
      </c>
      <c r="D12" s="468" t="s">
        <v>91</v>
      </c>
      <c r="E12" s="468" t="s">
        <v>91</v>
      </c>
      <c r="F12" s="469" t="s">
        <v>91</v>
      </c>
    </row>
    <row r="13" ht="28.5" customHeight="1" spans="1:6">
      <c r="A13" s="348" t="s">
        <v>147</v>
      </c>
      <c r="B13" s="443">
        <f>B5+B7+B9+B10+B11</f>
        <v>164940662.97</v>
      </c>
      <c r="C13" s="443">
        <f>C5+C7+C9+C10+C11</f>
        <v>174946960.09</v>
      </c>
      <c r="D13" s="348" t="s">
        <v>148</v>
      </c>
      <c r="E13" s="443">
        <f>E5+E6+E7</f>
        <v>161642372.72</v>
      </c>
      <c r="F13" s="472">
        <f>F5+F6+F7</f>
        <v>174351883.44</v>
      </c>
    </row>
    <row r="14" ht="28.5" customHeight="1" spans="1:6">
      <c r="A14" s="456" t="s">
        <v>149</v>
      </c>
      <c r="B14" s="375">
        <v>0</v>
      </c>
      <c r="C14" s="464">
        <v>0</v>
      </c>
      <c r="D14" s="456" t="s">
        <v>150</v>
      </c>
      <c r="E14" s="375">
        <v>0</v>
      </c>
      <c r="F14" s="464">
        <v>0</v>
      </c>
    </row>
    <row r="15" ht="28.5" customHeight="1" spans="1:6">
      <c r="A15" s="456" t="s">
        <v>151</v>
      </c>
      <c r="B15" s="471">
        <v>0</v>
      </c>
      <c r="C15" s="473">
        <v>0</v>
      </c>
      <c r="D15" s="456" t="s">
        <v>152</v>
      </c>
      <c r="E15" s="471">
        <v>0</v>
      </c>
      <c r="F15" s="473">
        <v>0</v>
      </c>
    </row>
    <row r="16" ht="28.5" customHeight="1" spans="1:6">
      <c r="A16" s="348" t="s">
        <v>153</v>
      </c>
      <c r="B16" s="438">
        <f>B13+B14+B15</f>
        <v>164940662.97</v>
      </c>
      <c r="C16" s="443">
        <f>C13+C14+C15</f>
        <v>174946960.09</v>
      </c>
      <c r="D16" s="348" t="s">
        <v>154</v>
      </c>
      <c r="E16" s="438">
        <f>E13+E14+E15</f>
        <v>161642372.72</v>
      </c>
      <c r="F16" s="474">
        <f>F13+F14+F15</f>
        <v>174351883.44</v>
      </c>
    </row>
    <row r="17" ht="28.5" customHeight="1" spans="1:6">
      <c r="A17" s="349" t="s">
        <v>91</v>
      </c>
      <c r="B17" s="475" t="s">
        <v>91</v>
      </c>
      <c r="C17" s="476" t="s">
        <v>91</v>
      </c>
      <c r="D17" s="348" t="s">
        <v>155</v>
      </c>
      <c r="E17" s="438">
        <f>B16-E16</f>
        <v>3298290.25</v>
      </c>
      <c r="F17" s="474">
        <f>C16-F16</f>
        <v>595076.650000006</v>
      </c>
    </row>
    <row r="18" ht="28.5" customHeight="1" spans="1:6">
      <c r="A18" s="456" t="s">
        <v>156</v>
      </c>
      <c r="B18" s="473">
        <v>7270454.89</v>
      </c>
      <c r="C18" s="438">
        <f>E18</f>
        <v>10568745.14</v>
      </c>
      <c r="D18" s="348" t="s">
        <v>157</v>
      </c>
      <c r="E18" s="438">
        <f>B18+E17</f>
        <v>10568745.14</v>
      </c>
      <c r="F18" s="474">
        <f>C18+F17</f>
        <v>11163821.79</v>
      </c>
    </row>
    <row r="19" ht="28.5" customHeight="1" spans="1:6">
      <c r="A19" s="349" t="s">
        <v>112</v>
      </c>
      <c r="B19" s="438">
        <f>B16+B18</f>
        <v>172211117.86</v>
      </c>
      <c r="C19" s="438">
        <f>C16+C18</f>
        <v>185515705.23</v>
      </c>
      <c r="D19" s="349" t="s">
        <v>112</v>
      </c>
      <c r="E19" s="438">
        <f>E16+E18</f>
        <v>172211117.86</v>
      </c>
      <c r="F19" s="472">
        <f>F16+F18</f>
        <v>185515705.23</v>
      </c>
    </row>
    <row r="20" ht="28.5" customHeight="1" spans="1:6">
      <c r="A20" s="431"/>
      <c r="B20" s="421"/>
      <c r="C20" s="421"/>
      <c r="D20" s="431"/>
      <c r="E20" s="421"/>
      <c r="F20" s="368" t="s">
        <v>158</v>
      </c>
    </row>
  </sheetData>
  <mergeCells count="1">
    <mergeCell ref="A1:F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showGridLines="0" zoomScalePageLayoutView="60" workbookViewId="0">
      <pane topLeftCell="B21" activePane="bottomRight" state="frozen"/>
      <selection activeCell="A1" sqref="A1:G1"/>
    </sheetView>
  </sheetViews>
  <sheetFormatPr defaultColWidth="8" defaultRowHeight="13.5" outlineLevelCol="6"/>
  <cols>
    <col min="1" max="1" width="36.425" style="1"/>
    <col min="2" max="2" width="24.2333333333333" style="1"/>
    <col min="3" max="3" width="27.1083333333333" style="1"/>
    <col min="4" max="5" width="24.2333333333333" style="1"/>
    <col min="6" max="6" width="27.5333333333333" style="1"/>
    <col min="7" max="7" width="24.2333333333333" style="1"/>
  </cols>
  <sheetData>
    <row r="1" ht="48" customHeight="1" spans="1:7">
      <c r="A1" s="340" t="s">
        <v>159</v>
      </c>
      <c r="B1" s="341"/>
      <c r="C1" s="341"/>
      <c r="D1" s="341"/>
      <c r="E1" s="341"/>
      <c r="F1" s="341"/>
      <c r="G1" s="341"/>
    </row>
    <row r="2" ht="21" customHeight="1" spans="1:7">
      <c r="A2" s="422"/>
      <c r="B2" s="422"/>
      <c r="C2" s="422"/>
      <c r="D2" s="422"/>
      <c r="E2" s="422"/>
      <c r="F2" s="422"/>
      <c r="G2" s="403" t="s">
        <v>31</v>
      </c>
    </row>
    <row r="3" ht="21" customHeight="1" spans="1:7">
      <c r="A3" s="342" t="s">
        <v>49</v>
      </c>
      <c r="B3" s="342"/>
      <c r="C3" s="342"/>
      <c r="D3" s="342"/>
      <c r="E3" s="342"/>
      <c r="F3" s="342"/>
      <c r="G3" s="344" t="s">
        <v>50</v>
      </c>
    </row>
    <row r="4" ht="28.5" customHeight="1" spans="1:7">
      <c r="A4" s="447" t="s">
        <v>51</v>
      </c>
      <c r="B4" s="448" t="s">
        <v>79</v>
      </c>
      <c r="C4" s="449"/>
      <c r="D4" s="450"/>
      <c r="E4" s="451" t="s">
        <v>80</v>
      </c>
      <c r="F4" s="452"/>
      <c r="G4" s="452"/>
    </row>
    <row r="5" ht="36" customHeight="1" spans="1:7">
      <c r="A5" s="453"/>
      <c r="B5" s="347" t="s">
        <v>160</v>
      </c>
      <c r="C5" s="454" t="s">
        <v>161</v>
      </c>
      <c r="D5" s="454" t="s">
        <v>162</v>
      </c>
      <c r="E5" s="347" t="s">
        <v>160</v>
      </c>
      <c r="F5" s="454" t="s">
        <v>161</v>
      </c>
      <c r="G5" s="454" t="s">
        <v>162</v>
      </c>
    </row>
    <row r="6" ht="28.5" customHeight="1" spans="1:7">
      <c r="A6" s="373" t="s">
        <v>163</v>
      </c>
      <c r="B6" s="378">
        <f>C6+D6</f>
        <v>0</v>
      </c>
      <c r="C6" s="378">
        <f>C7+C8</f>
        <v>0</v>
      </c>
      <c r="D6" s="378">
        <f>D7+D8</f>
        <v>0</v>
      </c>
      <c r="E6" s="378">
        <f>F6+G6</f>
        <v>0</v>
      </c>
      <c r="F6" s="378">
        <f>F7+F8</f>
        <v>0</v>
      </c>
      <c r="G6" s="378">
        <f>G7+G8</f>
        <v>0</v>
      </c>
    </row>
    <row r="7" ht="28.5" customHeight="1" spans="1:7">
      <c r="A7" s="373" t="s">
        <v>164</v>
      </c>
      <c r="B7" s="378">
        <f>C7+D7</f>
        <v>0</v>
      </c>
      <c r="C7" s="375">
        <v>0</v>
      </c>
      <c r="D7" s="375">
        <v>0</v>
      </c>
      <c r="E7" s="378">
        <f>F7+G7</f>
        <v>0</v>
      </c>
      <c r="F7" s="375">
        <v>0</v>
      </c>
      <c r="G7" s="375">
        <v>0</v>
      </c>
    </row>
    <row r="8" ht="28.5" customHeight="1" spans="1:7">
      <c r="A8" s="455" t="s">
        <v>165</v>
      </c>
      <c r="B8" s="378">
        <f>C8+D8</f>
        <v>0</v>
      </c>
      <c r="C8" s="375">
        <v>0</v>
      </c>
      <c r="D8" s="375">
        <v>0</v>
      </c>
      <c r="E8" s="378">
        <f>F8+G8</f>
        <v>0</v>
      </c>
      <c r="F8" s="375">
        <v>0</v>
      </c>
      <c r="G8" s="375">
        <v>0</v>
      </c>
    </row>
    <row r="9" ht="28.5" customHeight="1" spans="1:7">
      <c r="A9" s="456" t="s">
        <v>83</v>
      </c>
      <c r="B9" s="378">
        <f>C9</f>
        <v>0</v>
      </c>
      <c r="C9" s="375">
        <v>0</v>
      </c>
      <c r="D9" s="374" t="s">
        <v>91</v>
      </c>
      <c r="E9" s="378">
        <f>F9</f>
        <v>0</v>
      </c>
      <c r="F9" s="375">
        <v>0</v>
      </c>
      <c r="G9" s="374" t="s">
        <v>91</v>
      </c>
    </row>
    <row r="10" ht="28.5" customHeight="1" spans="1:7">
      <c r="A10" s="457" t="s">
        <v>166</v>
      </c>
      <c r="B10" s="378">
        <f>C10</f>
        <v>0</v>
      </c>
      <c r="C10" s="375">
        <v>0</v>
      </c>
      <c r="D10" s="374" t="s">
        <v>91</v>
      </c>
      <c r="E10" s="378">
        <f>F10</f>
        <v>0</v>
      </c>
      <c r="F10" s="375">
        <v>0</v>
      </c>
      <c r="G10" s="374" t="s">
        <v>91</v>
      </c>
    </row>
    <row r="11" ht="28.5" customHeight="1" spans="1:7">
      <c r="A11" s="373" t="s">
        <v>87</v>
      </c>
      <c r="B11" s="378">
        <f>C11+D11</f>
        <v>0</v>
      </c>
      <c r="C11" s="375">
        <v>0</v>
      </c>
      <c r="D11" s="375">
        <v>0</v>
      </c>
      <c r="E11" s="378">
        <f>F11+G11</f>
        <v>0</v>
      </c>
      <c r="F11" s="375">
        <v>0</v>
      </c>
      <c r="G11" s="375">
        <v>0</v>
      </c>
    </row>
    <row r="12" ht="28.5" customHeight="1" spans="1:7">
      <c r="A12" s="373" t="s">
        <v>145</v>
      </c>
      <c r="B12" s="378">
        <f>D12</f>
        <v>0</v>
      </c>
      <c r="C12" s="374" t="s">
        <v>91</v>
      </c>
      <c r="D12" s="375">
        <v>0</v>
      </c>
      <c r="E12" s="378">
        <f>G12</f>
        <v>0</v>
      </c>
      <c r="F12" s="374" t="s">
        <v>91</v>
      </c>
      <c r="G12" s="375">
        <v>0</v>
      </c>
    </row>
    <row r="13" ht="28.5" customHeight="1" spans="1:7">
      <c r="A13" s="373" t="s">
        <v>146</v>
      </c>
      <c r="B13" s="378">
        <f>C13+D13</f>
        <v>0</v>
      </c>
      <c r="C13" s="375">
        <v>0</v>
      </c>
      <c r="D13" s="375">
        <v>0</v>
      </c>
      <c r="E13" s="378">
        <f>F13+G13</f>
        <v>0</v>
      </c>
      <c r="F13" s="375">
        <v>0</v>
      </c>
      <c r="G13" s="375">
        <v>0</v>
      </c>
    </row>
    <row r="14" ht="28.5" customHeight="1" spans="1:7">
      <c r="A14" s="373" t="s">
        <v>96</v>
      </c>
      <c r="B14" s="378">
        <f>C14</f>
        <v>0</v>
      </c>
      <c r="C14" s="375">
        <v>0</v>
      </c>
      <c r="D14" s="374" t="s">
        <v>91</v>
      </c>
      <c r="E14" s="378">
        <f>F14</f>
        <v>0</v>
      </c>
      <c r="F14" s="375">
        <v>0</v>
      </c>
      <c r="G14" s="374" t="s">
        <v>91</v>
      </c>
    </row>
    <row r="15" ht="28.5" customHeight="1" spans="1:7">
      <c r="A15" s="373" t="s">
        <v>147</v>
      </c>
      <c r="B15" s="378">
        <f t="shared" ref="B15:B20" si="0">C15+D15</f>
        <v>0</v>
      </c>
      <c r="C15" s="378">
        <f>C6+C9+C11+C13</f>
        <v>0</v>
      </c>
      <c r="D15" s="378">
        <f>D6+D11+D12+D13</f>
        <v>0</v>
      </c>
      <c r="E15" s="378">
        <f t="shared" ref="E15:E20" si="1">F15+G15</f>
        <v>0</v>
      </c>
      <c r="F15" s="378">
        <f>F6+F9+F11+F13</f>
        <v>0</v>
      </c>
      <c r="G15" s="378">
        <f>G6+G11+G12+G13</f>
        <v>0</v>
      </c>
    </row>
    <row r="16" ht="28.5" customHeight="1" spans="1:7">
      <c r="A16" s="373" t="s">
        <v>149</v>
      </c>
      <c r="B16" s="378">
        <f t="shared" si="0"/>
        <v>0</v>
      </c>
      <c r="C16" s="375">
        <v>0</v>
      </c>
      <c r="D16" s="375">
        <v>0</v>
      </c>
      <c r="E16" s="378">
        <f t="shared" si="1"/>
        <v>0</v>
      </c>
      <c r="F16" s="375">
        <v>0</v>
      </c>
      <c r="G16" s="375">
        <v>0</v>
      </c>
    </row>
    <row r="17" ht="28.5" customHeight="1" spans="1:7">
      <c r="A17" s="373" t="s">
        <v>151</v>
      </c>
      <c r="B17" s="378">
        <f t="shared" si="0"/>
        <v>0</v>
      </c>
      <c r="C17" s="375">
        <v>0</v>
      </c>
      <c r="D17" s="375">
        <v>0</v>
      </c>
      <c r="E17" s="378">
        <f t="shared" si="1"/>
        <v>0</v>
      </c>
      <c r="F17" s="375">
        <v>0</v>
      </c>
      <c r="G17" s="375">
        <v>0</v>
      </c>
    </row>
    <row r="18" ht="28.5" customHeight="1" spans="1:7">
      <c r="A18" s="373" t="s">
        <v>153</v>
      </c>
      <c r="B18" s="378">
        <f t="shared" si="0"/>
        <v>0</v>
      </c>
      <c r="C18" s="378">
        <f>C15+C16+C17</f>
        <v>0</v>
      </c>
      <c r="D18" s="378">
        <f>D15+D16+D17</f>
        <v>0</v>
      </c>
      <c r="E18" s="378">
        <f t="shared" si="1"/>
        <v>0</v>
      </c>
      <c r="F18" s="378">
        <f>F15+F16+F17</f>
        <v>0</v>
      </c>
      <c r="G18" s="378">
        <f>G15+G16+G17</f>
        <v>0</v>
      </c>
    </row>
    <row r="19" ht="28.5" customHeight="1" spans="1:7">
      <c r="A19" s="373" t="s">
        <v>156</v>
      </c>
      <c r="B19" s="378">
        <f t="shared" si="0"/>
        <v>0</v>
      </c>
      <c r="C19" s="375">
        <v>0</v>
      </c>
      <c r="D19" s="375">
        <v>0</v>
      </c>
      <c r="E19" s="378">
        <f t="shared" si="1"/>
        <v>0</v>
      </c>
      <c r="F19" s="378">
        <f>C35</f>
        <v>0</v>
      </c>
      <c r="G19" s="378">
        <f>D35</f>
        <v>0</v>
      </c>
    </row>
    <row r="20" ht="28.5" customHeight="1" spans="1:7">
      <c r="A20" s="374" t="s">
        <v>112</v>
      </c>
      <c r="B20" s="378">
        <f t="shared" si="0"/>
        <v>0</v>
      </c>
      <c r="C20" s="378">
        <f>C18+C19</f>
        <v>0</v>
      </c>
      <c r="D20" s="378">
        <f>D18+D19</f>
        <v>0</v>
      </c>
      <c r="E20" s="378">
        <f t="shared" si="1"/>
        <v>0</v>
      </c>
      <c r="F20" s="378">
        <f>F18+F19</f>
        <v>0</v>
      </c>
      <c r="G20" s="378">
        <f>G18+G19</f>
        <v>0</v>
      </c>
    </row>
    <row r="21" ht="28.5" customHeight="1" spans="1:7">
      <c r="A21" s="372" t="s">
        <v>51</v>
      </c>
      <c r="B21" s="372" t="s">
        <v>79</v>
      </c>
      <c r="C21" s="458"/>
      <c r="D21" s="458"/>
      <c r="E21" s="372" t="s">
        <v>80</v>
      </c>
      <c r="F21" s="458"/>
      <c r="G21" s="458"/>
    </row>
    <row r="22" ht="36" customHeight="1" spans="1:7">
      <c r="A22" s="458"/>
      <c r="B22" s="372" t="s">
        <v>160</v>
      </c>
      <c r="C22" s="459" t="s">
        <v>161</v>
      </c>
      <c r="D22" s="459" t="s">
        <v>162</v>
      </c>
      <c r="E22" s="372" t="s">
        <v>160</v>
      </c>
      <c r="F22" s="459" t="s">
        <v>161</v>
      </c>
      <c r="G22" s="459" t="s">
        <v>162</v>
      </c>
    </row>
    <row r="23" ht="28.5" customHeight="1" spans="1:7">
      <c r="A23" s="460" t="s">
        <v>167</v>
      </c>
      <c r="B23" s="378">
        <f>C23+D23</f>
        <v>0</v>
      </c>
      <c r="C23" s="378">
        <f>C24+C25+C26+C27</f>
        <v>0</v>
      </c>
      <c r="D23" s="378">
        <f>D24+D25+D26</f>
        <v>0</v>
      </c>
      <c r="E23" s="378">
        <f>F23+G23</f>
        <v>0</v>
      </c>
      <c r="F23" s="378">
        <f>F24+F25+F26+F27</f>
        <v>0</v>
      </c>
      <c r="G23" s="378">
        <f>G24+G25+G26</f>
        <v>0</v>
      </c>
    </row>
    <row r="24" ht="28.5" customHeight="1" spans="1:7">
      <c r="A24" s="456" t="s">
        <v>168</v>
      </c>
      <c r="B24" s="378">
        <f>C24+D24</f>
        <v>0</v>
      </c>
      <c r="C24" s="375">
        <v>0</v>
      </c>
      <c r="D24" s="375">
        <v>0</v>
      </c>
      <c r="E24" s="378">
        <f>F24+G24</f>
        <v>0</v>
      </c>
      <c r="F24" s="375">
        <v>0</v>
      </c>
      <c r="G24" s="375">
        <v>0</v>
      </c>
    </row>
    <row r="25" ht="28.5" customHeight="1" spans="1:7">
      <c r="A25" s="456" t="s">
        <v>169</v>
      </c>
      <c r="B25" s="378">
        <f>C25+D25</f>
        <v>0</v>
      </c>
      <c r="C25" s="375">
        <v>0</v>
      </c>
      <c r="D25" s="375">
        <v>0</v>
      </c>
      <c r="E25" s="378">
        <f>F25+G25</f>
        <v>0</v>
      </c>
      <c r="F25" s="375">
        <v>0</v>
      </c>
      <c r="G25" s="375">
        <v>0</v>
      </c>
    </row>
    <row r="26" ht="28.5" customHeight="1" spans="1:7">
      <c r="A26" s="456" t="s">
        <v>170</v>
      </c>
      <c r="B26" s="378">
        <f>C26+D26</f>
        <v>0</v>
      </c>
      <c r="C26" s="375">
        <v>0</v>
      </c>
      <c r="D26" s="375">
        <v>0</v>
      </c>
      <c r="E26" s="378">
        <f>F26+G26</f>
        <v>0</v>
      </c>
      <c r="F26" s="375">
        <v>0</v>
      </c>
      <c r="G26" s="375">
        <v>0</v>
      </c>
    </row>
    <row r="27" ht="28.5" customHeight="1" spans="1:7">
      <c r="A27" s="461" t="s">
        <v>171</v>
      </c>
      <c r="B27" s="378">
        <f>C27</f>
        <v>0</v>
      </c>
      <c r="C27" s="375">
        <v>0</v>
      </c>
      <c r="D27" s="374" t="s">
        <v>91</v>
      </c>
      <c r="E27" s="378">
        <f>F27</f>
        <v>0</v>
      </c>
      <c r="F27" s="375">
        <v>0</v>
      </c>
      <c r="G27" s="374" t="s">
        <v>91</v>
      </c>
    </row>
    <row r="28" ht="28.5" customHeight="1" spans="1:7">
      <c r="A28" s="460" t="s">
        <v>143</v>
      </c>
      <c r="B28" s="378">
        <f>D28</f>
        <v>0</v>
      </c>
      <c r="C28" s="374" t="s">
        <v>91</v>
      </c>
      <c r="D28" s="375">
        <v>0</v>
      </c>
      <c r="E28" s="378">
        <f>G28</f>
        <v>0</v>
      </c>
      <c r="F28" s="374" t="s">
        <v>91</v>
      </c>
      <c r="G28" s="375">
        <v>0</v>
      </c>
    </row>
    <row r="29" ht="28.5" customHeight="1" spans="1:7">
      <c r="A29" s="456" t="s">
        <v>144</v>
      </c>
      <c r="B29" s="378">
        <f t="shared" ref="B29:B36" si="2">C29+D29</f>
        <v>0</v>
      </c>
      <c r="C29" s="375">
        <v>0</v>
      </c>
      <c r="D29" s="375">
        <v>0</v>
      </c>
      <c r="E29" s="378">
        <f t="shared" ref="E29:E36" si="3">F29+G29</f>
        <v>0</v>
      </c>
      <c r="F29" s="375">
        <v>0</v>
      </c>
      <c r="G29" s="375">
        <v>0</v>
      </c>
    </row>
    <row r="30" ht="28.5" customHeight="1" spans="1:7">
      <c r="A30" s="456" t="s">
        <v>148</v>
      </c>
      <c r="B30" s="378">
        <f t="shared" si="2"/>
        <v>0</v>
      </c>
      <c r="C30" s="378">
        <f>C23+C29</f>
        <v>0</v>
      </c>
      <c r="D30" s="378">
        <f>D23+D28+D29</f>
        <v>0</v>
      </c>
      <c r="E30" s="378">
        <f t="shared" si="3"/>
        <v>0</v>
      </c>
      <c r="F30" s="378">
        <f>F23+F29</f>
        <v>0</v>
      </c>
      <c r="G30" s="378">
        <f>G23+G28+G29</f>
        <v>0</v>
      </c>
    </row>
    <row r="31" ht="28.5" customHeight="1" spans="1:7">
      <c r="A31" s="456" t="s">
        <v>150</v>
      </c>
      <c r="B31" s="378">
        <f t="shared" si="2"/>
        <v>0</v>
      </c>
      <c r="C31" s="375">
        <v>0</v>
      </c>
      <c r="D31" s="375">
        <v>0</v>
      </c>
      <c r="E31" s="378">
        <f t="shared" si="3"/>
        <v>0</v>
      </c>
      <c r="F31" s="375">
        <v>0</v>
      </c>
      <c r="G31" s="375">
        <v>0</v>
      </c>
    </row>
    <row r="32" ht="28.5" customHeight="1" spans="1:7">
      <c r="A32" s="456" t="s">
        <v>152</v>
      </c>
      <c r="B32" s="378">
        <f t="shared" si="2"/>
        <v>0</v>
      </c>
      <c r="C32" s="375">
        <v>0</v>
      </c>
      <c r="D32" s="375">
        <v>0</v>
      </c>
      <c r="E32" s="378">
        <f t="shared" si="3"/>
        <v>0</v>
      </c>
      <c r="F32" s="375">
        <v>0</v>
      </c>
      <c r="G32" s="375">
        <v>0</v>
      </c>
    </row>
    <row r="33" ht="28.5" customHeight="1" spans="1:7">
      <c r="A33" s="456" t="s">
        <v>154</v>
      </c>
      <c r="B33" s="378">
        <f t="shared" si="2"/>
        <v>0</v>
      </c>
      <c r="C33" s="378">
        <f>C30+C31+C32</f>
        <v>0</v>
      </c>
      <c r="D33" s="378">
        <f>D30+D31+D32</f>
        <v>0</v>
      </c>
      <c r="E33" s="378">
        <f t="shared" si="3"/>
        <v>0</v>
      </c>
      <c r="F33" s="378">
        <f>F30+F31+F32</f>
        <v>0</v>
      </c>
      <c r="G33" s="378">
        <f>G30+G31+G32</f>
        <v>0</v>
      </c>
    </row>
    <row r="34" ht="28.5" customHeight="1" spans="1:7">
      <c r="A34" s="456" t="s">
        <v>155</v>
      </c>
      <c r="B34" s="378">
        <f t="shared" si="2"/>
        <v>0</v>
      </c>
      <c r="C34" s="378">
        <f>C18-C33</f>
        <v>0</v>
      </c>
      <c r="D34" s="378">
        <f>D18-D33</f>
        <v>0</v>
      </c>
      <c r="E34" s="378">
        <f t="shared" si="3"/>
        <v>0</v>
      </c>
      <c r="F34" s="378">
        <f>F18-F33</f>
        <v>0</v>
      </c>
      <c r="G34" s="378">
        <f>G18-G33</f>
        <v>0</v>
      </c>
    </row>
    <row r="35" ht="28.5" customHeight="1" spans="1:7">
      <c r="A35" s="456" t="s">
        <v>157</v>
      </c>
      <c r="B35" s="378">
        <f t="shared" si="2"/>
        <v>0</v>
      </c>
      <c r="C35" s="378">
        <f>C19+C34</f>
        <v>0</v>
      </c>
      <c r="D35" s="378">
        <f>D19+D34</f>
        <v>0</v>
      </c>
      <c r="E35" s="378">
        <f t="shared" si="3"/>
        <v>0</v>
      </c>
      <c r="F35" s="378">
        <f>F19+F34</f>
        <v>0</v>
      </c>
      <c r="G35" s="378">
        <f>G19+G34</f>
        <v>0</v>
      </c>
    </row>
    <row r="36" ht="28.5" customHeight="1" spans="1:7">
      <c r="A36" s="418" t="s">
        <v>112</v>
      </c>
      <c r="B36" s="378">
        <f t="shared" si="2"/>
        <v>0</v>
      </c>
      <c r="C36" s="378">
        <f>C33+C35</f>
        <v>0</v>
      </c>
      <c r="D36" s="378">
        <f>D33+D35</f>
        <v>0</v>
      </c>
      <c r="E36" s="378">
        <f t="shared" si="3"/>
        <v>0</v>
      </c>
      <c r="F36" s="378">
        <f>F33+F35</f>
        <v>0</v>
      </c>
      <c r="G36" s="378">
        <f>G33+G35</f>
        <v>0</v>
      </c>
    </row>
    <row r="37" ht="28.5" customHeight="1" spans="1:7">
      <c r="A37" s="462"/>
      <c r="B37" s="367"/>
      <c r="C37" s="367"/>
      <c r="D37" s="367"/>
      <c r="E37" s="367"/>
      <c r="F37" s="367"/>
      <c r="G37" s="368" t="s">
        <v>172</v>
      </c>
    </row>
  </sheetData>
  <mergeCells count="7">
    <mergeCell ref="A1:G1"/>
    <mergeCell ref="B4:D4"/>
    <mergeCell ref="E4:G4"/>
    <mergeCell ref="B21:D21"/>
    <mergeCell ref="E21:G21"/>
    <mergeCell ref="A4:A5"/>
    <mergeCell ref="A21:A22"/>
  </mergeCells>
  <printOptions horizontalCentered="1"/>
  <pageMargins left="0.393700787401575" right="0.393700787401575" top="0.393700787401575" bottom="0.393700787401575" header="0.51181" footer="0.51181"/>
  <pageSetup paperSize="9" scale="54" pageOrder="overThenDown" orientation="landscape" errors="blank"/>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showGridLines="0" zoomScalePageLayoutView="60" workbookViewId="0">
      <pane topLeftCell="B5" activePane="bottomRight" state="frozen"/>
      <selection activeCell="A1" sqref="A1:F1"/>
    </sheetView>
  </sheetViews>
  <sheetFormatPr defaultColWidth="8" defaultRowHeight="13.5" outlineLevelCol="5"/>
  <cols>
    <col min="1" max="1" width="41.0166666666667" style="1"/>
    <col min="2" max="3" width="27.25" style="1"/>
    <col min="4" max="4" width="41.0166666666667" style="1"/>
    <col min="5" max="6" width="27.25" style="1"/>
  </cols>
  <sheetData>
    <row r="1" ht="48" customHeight="1" spans="1:6">
      <c r="A1" s="340" t="s">
        <v>173</v>
      </c>
      <c r="B1" s="341"/>
      <c r="C1" s="341"/>
      <c r="D1" s="432"/>
      <c r="E1" s="341"/>
      <c r="F1" s="341"/>
    </row>
    <row r="2" ht="21" customHeight="1" spans="1:6">
      <c r="A2" s="422"/>
      <c r="B2" s="433"/>
      <c r="C2" s="422"/>
      <c r="D2" s="434"/>
      <c r="E2" s="422"/>
      <c r="F2" s="403" t="s">
        <v>33</v>
      </c>
    </row>
    <row r="3" ht="21" customHeight="1" spans="1:6">
      <c r="A3" s="342" t="s">
        <v>49</v>
      </c>
      <c r="B3" s="342"/>
      <c r="C3" s="342"/>
      <c r="D3" s="435"/>
      <c r="E3" s="342"/>
      <c r="F3" s="344" t="s">
        <v>50</v>
      </c>
    </row>
    <row r="4" ht="28.5" customHeight="1" spans="1:6">
      <c r="A4" s="345" t="s">
        <v>51</v>
      </c>
      <c r="B4" s="345" t="s">
        <v>79</v>
      </c>
      <c r="C4" s="345" t="s">
        <v>80</v>
      </c>
      <c r="D4" s="345" t="s">
        <v>51</v>
      </c>
      <c r="E4" s="345" t="s">
        <v>79</v>
      </c>
      <c r="F4" s="345" t="s">
        <v>80</v>
      </c>
    </row>
    <row r="5" ht="28.5" customHeight="1" spans="1:6">
      <c r="A5" s="436" t="s">
        <v>163</v>
      </c>
      <c r="B5" s="405">
        <v>0</v>
      </c>
      <c r="C5" s="405">
        <v>0</v>
      </c>
      <c r="D5" s="437" t="s">
        <v>167</v>
      </c>
      <c r="E5" s="438">
        <f>E6+E7</f>
        <v>0</v>
      </c>
      <c r="F5" s="438">
        <f>F6+F7</f>
        <v>0</v>
      </c>
    </row>
    <row r="6" ht="28.5" customHeight="1" spans="1:6">
      <c r="A6" s="436" t="s">
        <v>174</v>
      </c>
      <c r="B6" s="405">
        <v>0</v>
      </c>
      <c r="C6" s="405">
        <v>0</v>
      </c>
      <c r="D6" s="437" t="s">
        <v>175</v>
      </c>
      <c r="E6" s="405">
        <v>0</v>
      </c>
      <c r="F6" s="405">
        <v>0</v>
      </c>
    </row>
    <row r="7" ht="28.5" customHeight="1" spans="1:6">
      <c r="A7" s="436" t="s">
        <v>176</v>
      </c>
      <c r="B7" s="405">
        <v>0</v>
      </c>
      <c r="C7" s="405">
        <v>0</v>
      </c>
      <c r="D7" s="437" t="s">
        <v>177</v>
      </c>
      <c r="E7" s="405">
        <v>0</v>
      </c>
      <c r="F7" s="405">
        <v>0</v>
      </c>
    </row>
    <row r="8" ht="28.5" customHeight="1" spans="1:6">
      <c r="A8" s="436" t="s">
        <v>178</v>
      </c>
      <c r="B8" s="405">
        <v>0</v>
      </c>
      <c r="C8" s="405">
        <v>0</v>
      </c>
      <c r="D8" s="437" t="s">
        <v>179</v>
      </c>
      <c r="E8" s="405">
        <v>0</v>
      </c>
      <c r="F8" s="405">
        <v>0</v>
      </c>
    </row>
    <row r="9" ht="28.5" customHeight="1" spans="1:6">
      <c r="A9" s="436" t="s">
        <v>83</v>
      </c>
      <c r="B9" s="405">
        <v>0</v>
      </c>
      <c r="C9" s="405">
        <v>0</v>
      </c>
      <c r="D9" s="437" t="s">
        <v>144</v>
      </c>
      <c r="E9" s="405">
        <v>0</v>
      </c>
      <c r="F9" s="405">
        <v>0</v>
      </c>
    </row>
    <row r="10" ht="28.5" customHeight="1" spans="1:6">
      <c r="A10" s="436" t="s">
        <v>180</v>
      </c>
      <c r="B10" s="405">
        <v>0</v>
      </c>
      <c r="C10" s="405">
        <v>0</v>
      </c>
      <c r="D10" s="349" t="s">
        <v>91</v>
      </c>
      <c r="E10" s="349" t="s">
        <v>91</v>
      </c>
      <c r="F10" s="349" t="s">
        <v>91</v>
      </c>
    </row>
    <row r="11" ht="28.5" customHeight="1" spans="1:6">
      <c r="A11" s="361" t="s">
        <v>181</v>
      </c>
      <c r="B11" s="408">
        <v>0</v>
      </c>
      <c r="C11" s="408">
        <v>0</v>
      </c>
      <c r="D11" s="425" t="s">
        <v>91</v>
      </c>
      <c r="E11" s="425" t="s">
        <v>91</v>
      </c>
      <c r="F11" s="425" t="s">
        <v>91</v>
      </c>
    </row>
    <row r="12" ht="28.5" customHeight="1" spans="1:6">
      <c r="A12" s="439" t="s">
        <v>87</v>
      </c>
      <c r="B12" s="426">
        <v>0</v>
      </c>
      <c r="C12" s="426">
        <v>0</v>
      </c>
      <c r="D12" s="440" t="s">
        <v>91</v>
      </c>
      <c r="E12" s="440" t="s">
        <v>91</v>
      </c>
      <c r="F12" s="440" t="s">
        <v>91</v>
      </c>
    </row>
    <row r="13" ht="28.5" customHeight="1" spans="1:6">
      <c r="A13" s="436" t="s">
        <v>182</v>
      </c>
      <c r="B13" s="405">
        <v>0</v>
      </c>
      <c r="C13" s="405">
        <v>0</v>
      </c>
      <c r="D13" s="349" t="s">
        <v>91</v>
      </c>
      <c r="E13" s="349" t="s">
        <v>91</v>
      </c>
      <c r="F13" s="349" t="s">
        <v>91</v>
      </c>
    </row>
    <row r="14" ht="28.5" customHeight="1" spans="1:6">
      <c r="A14" s="436" t="s">
        <v>183</v>
      </c>
      <c r="B14" s="438">
        <f>B5+B9+B12+B13</f>
        <v>0</v>
      </c>
      <c r="C14" s="438">
        <f>C5+C9+C12+C13</f>
        <v>0</v>
      </c>
      <c r="D14" s="437" t="s">
        <v>148</v>
      </c>
      <c r="E14" s="438">
        <f>E5+E8+E9</f>
        <v>0</v>
      </c>
      <c r="F14" s="438">
        <f>F5+F8+F9</f>
        <v>0</v>
      </c>
    </row>
    <row r="15" ht="28.5" customHeight="1" spans="1:6">
      <c r="A15" s="436" t="s">
        <v>184</v>
      </c>
      <c r="B15" s="405">
        <v>0</v>
      </c>
      <c r="C15" s="405">
        <v>0</v>
      </c>
      <c r="D15" s="437" t="s">
        <v>150</v>
      </c>
      <c r="E15" s="405">
        <v>0</v>
      </c>
      <c r="F15" s="405">
        <v>0</v>
      </c>
    </row>
    <row r="16" ht="28.5" customHeight="1" spans="1:6">
      <c r="A16" s="441" t="s">
        <v>185</v>
      </c>
      <c r="B16" s="405">
        <v>0</v>
      </c>
      <c r="C16" s="405">
        <v>0</v>
      </c>
      <c r="D16" s="437" t="s">
        <v>152</v>
      </c>
      <c r="E16" s="405">
        <v>0</v>
      </c>
      <c r="F16" s="405">
        <v>0</v>
      </c>
    </row>
    <row r="17" ht="28.5" customHeight="1" spans="1:6">
      <c r="A17" s="442" t="s">
        <v>186</v>
      </c>
      <c r="B17" s="438">
        <f>B14+B15+B16</f>
        <v>0</v>
      </c>
      <c r="C17" s="438">
        <f>C14+C15+C16</f>
        <v>0</v>
      </c>
      <c r="D17" s="437" t="s">
        <v>154</v>
      </c>
      <c r="E17" s="438">
        <f>E14+E15+E16</f>
        <v>0</v>
      </c>
      <c r="F17" s="438">
        <f>F14+F15+F16</f>
        <v>0</v>
      </c>
    </row>
    <row r="18" ht="28.5" customHeight="1" spans="1:6">
      <c r="A18" s="420" t="s">
        <v>91</v>
      </c>
      <c r="B18" s="349" t="s">
        <v>91</v>
      </c>
      <c r="C18" s="349" t="s">
        <v>91</v>
      </c>
      <c r="D18" s="437" t="s">
        <v>155</v>
      </c>
      <c r="E18" s="443">
        <f>B17-E17</f>
        <v>0</v>
      </c>
      <c r="F18" s="443">
        <f>C17-F17</f>
        <v>0</v>
      </c>
    </row>
    <row r="19" ht="28.5" customHeight="1" spans="1:6">
      <c r="A19" s="439" t="s">
        <v>187</v>
      </c>
      <c r="B19" s="405">
        <v>0</v>
      </c>
      <c r="C19" s="438">
        <f>E19</f>
        <v>0</v>
      </c>
      <c r="D19" s="437" t="s">
        <v>157</v>
      </c>
      <c r="E19" s="416">
        <f>B19+E18</f>
        <v>0</v>
      </c>
      <c r="F19" s="416">
        <f>C19+F18</f>
        <v>0</v>
      </c>
    </row>
    <row r="20" ht="28.5" customHeight="1" spans="1:6">
      <c r="A20" s="444" t="s">
        <v>112</v>
      </c>
      <c r="B20" s="443">
        <f>B17+B19</f>
        <v>0</v>
      </c>
      <c r="C20" s="443">
        <f>C17+C19</f>
        <v>0</v>
      </c>
      <c r="D20" s="444" t="s">
        <v>112</v>
      </c>
      <c r="E20" s="443">
        <f>E17+E19</f>
        <v>0</v>
      </c>
      <c r="F20" s="443">
        <f>F17+F19</f>
        <v>0</v>
      </c>
    </row>
    <row r="21" ht="28.5" customHeight="1" spans="1:6">
      <c r="A21" s="366"/>
      <c r="B21" s="445"/>
      <c r="C21" s="445"/>
      <c r="D21" s="446"/>
      <c r="E21" s="445"/>
      <c r="F21" s="368" t="s">
        <v>188</v>
      </c>
    </row>
  </sheetData>
  <mergeCells count="1">
    <mergeCell ref="A1:F1"/>
  </mergeCells>
  <printOptions horizontalCentered="1"/>
  <pageMargins left="0.393700787401575" right="0.393700787401575" top="0.393700787401575" bottom="0.393700787401575" header="0.51181" footer="0.51181"/>
  <pageSetup paperSize="9" scale="80" pageOrder="overThenDown" orientation="landscape" errors="blank"/>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zoomScalePageLayoutView="60" workbookViewId="0">
      <pane topLeftCell="B5" activePane="bottomRight" state="frozen"/>
      <selection activeCell="A1" sqref="A1:F1"/>
    </sheetView>
  </sheetViews>
  <sheetFormatPr defaultColWidth="8" defaultRowHeight="13.5" outlineLevelCol="5"/>
  <cols>
    <col min="1" max="1" width="34.85" style="1"/>
    <col min="2" max="3" width="30.4" style="1"/>
    <col min="4" max="4" width="47.0416666666667" style="1"/>
    <col min="5" max="6" width="30.4" style="1"/>
  </cols>
  <sheetData>
    <row r="1" ht="48" customHeight="1" spans="1:6">
      <c r="A1" s="340" t="s">
        <v>189</v>
      </c>
      <c r="B1" s="341"/>
      <c r="C1" s="341"/>
      <c r="D1" s="341"/>
      <c r="E1" s="341"/>
      <c r="F1" s="341"/>
    </row>
    <row r="2" ht="21" customHeight="1" spans="1:6">
      <c r="A2" s="422"/>
      <c r="B2" s="422"/>
      <c r="C2" s="422"/>
      <c r="D2" s="422"/>
      <c r="E2" s="403" t="s">
        <v>35</v>
      </c>
      <c r="F2" s="404"/>
    </row>
    <row r="3" ht="21" customHeight="1" spans="1:6">
      <c r="A3" s="342" t="s">
        <v>49</v>
      </c>
      <c r="B3" s="342"/>
      <c r="C3" s="342"/>
      <c r="D3" s="342"/>
      <c r="E3" s="344"/>
      <c r="F3" s="344" t="s">
        <v>50</v>
      </c>
    </row>
    <row r="4" ht="39.75" customHeight="1" spans="1:6">
      <c r="A4" s="345" t="s">
        <v>51</v>
      </c>
      <c r="B4" s="345" t="s">
        <v>79</v>
      </c>
      <c r="C4" s="345" t="s">
        <v>80</v>
      </c>
      <c r="D4" s="345" t="s">
        <v>51</v>
      </c>
      <c r="E4" s="345" t="s">
        <v>79</v>
      </c>
      <c r="F4" s="345" t="s">
        <v>80</v>
      </c>
    </row>
    <row r="5" ht="28.5" customHeight="1" spans="1:6">
      <c r="A5" s="348" t="s">
        <v>190</v>
      </c>
      <c r="B5" s="405">
        <v>0</v>
      </c>
      <c r="C5" s="405">
        <v>0</v>
      </c>
      <c r="D5" s="406" t="s">
        <v>191</v>
      </c>
      <c r="E5" s="405">
        <v>0</v>
      </c>
      <c r="F5" s="405">
        <v>0</v>
      </c>
    </row>
    <row r="6" ht="30" customHeight="1" spans="1:6">
      <c r="A6" s="354" t="s">
        <v>192</v>
      </c>
      <c r="B6" s="405">
        <v>0</v>
      </c>
      <c r="C6" s="405">
        <v>0</v>
      </c>
      <c r="D6" s="407" t="s">
        <v>193</v>
      </c>
      <c r="E6" s="405">
        <v>0</v>
      </c>
      <c r="F6" s="405">
        <v>0</v>
      </c>
    </row>
    <row r="7" ht="28.5" customHeight="1" spans="1:6">
      <c r="A7" s="361" t="s">
        <v>194</v>
      </c>
      <c r="B7" s="405">
        <v>0</v>
      </c>
      <c r="C7" s="405">
        <v>0</v>
      </c>
      <c r="D7" s="409" t="s">
        <v>195</v>
      </c>
      <c r="E7" s="408">
        <v>0</v>
      </c>
      <c r="F7" s="408">
        <v>0</v>
      </c>
    </row>
    <row r="8" ht="30" customHeight="1" spans="1:6">
      <c r="A8" s="415" t="s">
        <v>196</v>
      </c>
      <c r="B8" s="405">
        <v>0</v>
      </c>
      <c r="C8" s="405">
        <v>0</v>
      </c>
      <c r="D8" s="423" t="s">
        <v>197</v>
      </c>
      <c r="E8" s="424">
        <v>0</v>
      </c>
      <c r="F8" s="424">
        <v>0</v>
      </c>
    </row>
    <row r="9" ht="28.5" customHeight="1" spans="1:6">
      <c r="A9" s="348" t="s">
        <v>125</v>
      </c>
      <c r="B9" s="405">
        <v>0</v>
      </c>
      <c r="C9" s="405">
        <v>0</v>
      </c>
      <c r="D9" s="423" t="s">
        <v>198</v>
      </c>
      <c r="E9" s="424">
        <v>0</v>
      </c>
      <c r="F9" s="424">
        <v>0</v>
      </c>
    </row>
    <row r="10" ht="30.75" customHeight="1" spans="1:6">
      <c r="A10" s="425" t="s">
        <v>91</v>
      </c>
      <c r="B10" s="425" t="s">
        <v>91</v>
      </c>
      <c r="C10" s="425" t="s">
        <v>91</v>
      </c>
      <c r="D10" s="423" t="s">
        <v>199</v>
      </c>
      <c r="E10" s="424">
        <v>0</v>
      </c>
      <c r="F10" s="424">
        <v>0</v>
      </c>
    </row>
    <row r="11" ht="30.75" customHeight="1" spans="1:6">
      <c r="A11" s="415" t="s">
        <v>146</v>
      </c>
      <c r="B11" s="426">
        <v>0</v>
      </c>
      <c r="C11" s="426">
        <v>0</v>
      </c>
      <c r="D11" s="427" t="s">
        <v>200</v>
      </c>
      <c r="E11" s="426">
        <v>0</v>
      </c>
      <c r="F11" s="426">
        <v>0</v>
      </c>
    </row>
    <row r="12" ht="28.5" customHeight="1" spans="1:6">
      <c r="A12" s="363" t="s">
        <v>96</v>
      </c>
      <c r="B12" s="408">
        <v>0</v>
      </c>
      <c r="C12" s="408">
        <v>0</v>
      </c>
      <c r="D12" s="428" t="s">
        <v>123</v>
      </c>
      <c r="E12" s="408">
        <v>0</v>
      </c>
      <c r="F12" s="408">
        <v>0</v>
      </c>
    </row>
    <row r="13" ht="28.5" customHeight="1" spans="1:6">
      <c r="A13" s="415" t="s">
        <v>147</v>
      </c>
      <c r="B13" s="416">
        <f>B5+B7+B8+B9+B11</f>
        <v>0</v>
      </c>
      <c r="C13" s="416">
        <f>C5+C7+C8+C9+C11</f>
        <v>0</v>
      </c>
      <c r="D13" s="429" t="s">
        <v>130</v>
      </c>
      <c r="E13" s="416">
        <f>E5+E6+E7+E8+E12</f>
        <v>0</v>
      </c>
      <c r="F13" s="416">
        <f>F5+F6+F7+F8+F12</f>
        <v>0</v>
      </c>
    </row>
    <row r="14" ht="28.5" customHeight="1" spans="1:6">
      <c r="A14" s="348" t="s">
        <v>149</v>
      </c>
      <c r="B14" s="405">
        <v>0</v>
      </c>
      <c r="C14" s="405">
        <v>0</v>
      </c>
      <c r="D14" s="406" t="s">
        <v>132</v>
      </c>
      <c r="E14" s="405">
        <v>0</v>
      </c>
      <c r="F14" s="405">
        <v>0</v>
      </c>
    </row>
    <row r="15" ht="28.5" customHeight="1" spans="1:6">
      <c r="A15" s="348" t="s">
        <v>151</v>
      </c>
      <c r="B15" s="408">
        <v>0</v>
      </c>
      <c r="C15" s="408">
        <v>0</v>
      </c>
      <c r="D15" s="406" t="s">
        <v>134</v>
      </c>
      <c r="E15" s="408">
        <v>0</v>
      </c>
      <c r="F15" s="408">
        <v>0</v>
      </c>
    </row>
    <row r="16" ht="28.5" customHeight="1" spans="1:6">
      <c r="A16" s="348" t="s">
        <v>153</v>
      </c>
      <c r="B16" s="416">
        <f>B13+B14+B15</f>
        <v>0</v>
      </c>
      <c r="C16" s="416">
        <f>C13+C14+C15</f>
        <v>0</v>
      </c>
      <c r="D16" s="406" t="s">
        <v>136</v>
      </c>
      <c r="E16" s="417">
        <f>E13+E14+E15</f>
        <v>0</v>
      </c>
      <c r="F16" s="417">
        <f>F13+F14+F15</f>
        <v>0</v>
      </c>
    </row>
    <row r="17" ht="28.5" customHeight="1" spans="1:6">
      <c r="A17" s="349" t="s">
        <v>91</v>
      </c>
      <c r="B17" s="349" t="s">
        <v>91</v>
      </c>
      <c r="C17" s="425" t="s">
        <v>91</v>
      </c>
      <c r="D17" s="406" t="s">
        <v>137</v>
      </c>
      <c r="E17" s="417">
        <f>B16-E16</f>
        <v>0</v>
      </c>
      <c r="F17" s="417">
        <f>C16-F16</f>
        <v>0</v>
      </c>
    </row>
    <row r="18" ht="28.5" customHeight="1" spans="1:6">
      <c r="A18" s="348" t="s">
        <v>156</v>
      </c>
      <c r="B18" s="408">
        <v>0</v>
      </c>
      <c r="C18" s="417">
        <f>E18</f>
        <v>0</v>
      </c>
      <c r="D18" s="406" t="s">
        <v>139</v>
      </c>
      <c r="E18" s="417">
        <f>B18+E17</f>
        <v>0</v>
      </c>
      <c r="F18" s="417">
        <f>C18+F17</f>
        <v>0</v>
      </c>
    </row>
    <row r="19" ht="28.5" customHeight="1" spans="1:6">
      <c r="A19" s="349" t="s">
        <v>112</v>
      </c>
      <c r="B19" s="416">
        <f>B16+B18</f>
        <v>0</v>
      </c>
      <c r="C19" s="416">
        <f>C16+C18</f>
        <v>0</v>
      </c>
      <c r="D19" s="430" t="s">
        <v>112</v>
      </c>
      <c r="E19" s="416">
        <f>E16+E18</f>
        <v>0</v>
      </c>
      <c r="F19" s="416">
        <f>F16+F18</f>
        <v>0</v>
      </c>
    </row>
    <row r="20" ht="28.5" customHeight="1" spans="1:6">
      <c r="A20" s="431"/>
      <c r="B20" s="421"/>
      <c r="C20" s="421"/>
      <c r="D20" s="431"/>
      <c r="E20" s="421"/>
      <c r="F20" s="404" t="s">
        <v>201</v>
      </c>
    </row>
  </sheetData>
  <mergeCells count="2">
    <mergeCell ref="A1:F1"/>
    <mergeCell ref="E2:F2"/>
  </mergeCells>
  <printOptions horizontalCentered="1"/>
  <pageMargins left="0.78740157480315" right="0.78740157480315" top="1.18110236220472" bottom="1.18110236220472" header="0.51181" footer="0.51181"/>
  <pageSetup paperSize="9" scale="70" pageOrder="overThenDown" orientation="landscape" errors="blank"/>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社保基金预算封面</vt:lpstr>
      <vt:lpstr>预算目录</vt:lpstr>
      <vt:lpstr>预算总表</vt:lpstr>
      <vt:lpstr>企业职工基本养老收支预算表</vt:lpstr>
      <vt:lpstr>城乡居民基本养老收支预算表</vt:lpstr>
      <vt:lpstr>机关事业单位基本养老收支预算表</vt:lpstr>
      <vt:lpstr>职工基本医疗收支预算表</vt:lpstr>
      <vt:lpstr>城乡居民基本医疗收支预算表</vt:lpstr>
      <vt:lpstr>工伤保险基金收支预算表</vt:lpstr>
      <vt:lpstr>失业保险基金收支预算表</vt:lpstr>
      <vt:lpstr>财政对社会保险基金补助情况表</vt:lpstr>
      <vt:lpstr>地方财政对企业职工基本养老保险</vt:lpstr>
      <vt:lpstr>基本养老基础资料表</vt:lpstr>
      <vt:lpstr>基本医疗基础资料表</vt:lpstr>
      <vt:lpstr>失业工伤基础资料表</vt:lpstr>
      <vt:lpstr>基本养老征缴收入</vt:lpstr>
      <vt:lpstr>退休人员基本养老待遇支出</vt:lpstr>
      <vt:lpstr>企业职工养老执行</vt:lpstr>
      <vt:lpstr>企业职工养老预算</vt:lpstr>
      <vt:lpstr>居民养老执行</vt:lpstr>
      <vt:lpstr>居民养老预算</vt:lpstr>
      <vt:lpstr>机关养老执行</vt:lpstr>
      <vt:lpstr>机关养老预算</vt:lpstr>
      <vt:lpstr>职工基本医保执行</vt:lpstr>
      <vt:lpstr>职工基本医保预算</vt:lpstr>
      <vt:lpstr>城乡基本居民医保执行</vt:lpstr>
      <vt:lpstr>城乡基本居民医保预算</vt:lpstr>
      <vt:lpstr>工伤执行</vt:lpstr>
      <vt:lpstr>工伤预算</vt:lpstr>
      <vt:lpstr>失业执行</vt:lpstr>
      <vt:lpstr>失业预算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莫辉飞</cp:lastModifiedBy>
  <dcterms:created xsi:type="dcterms:W3CDTF">2023-04-04T10:41:00Z</dcterms:created>
  <dcterms:modified xsi:type="dcterms:W3CDTF">2023-10-31T07:55:54Z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199B342283D1489D8E6F8AF1B00D5580_12</vt:lpwstr>
  </property>
  <property fmtid="{D5CDD505-2E9C-101B-9397-08002B2CF9AE}" pid="3" name="KSOProductBuildVer">
    <vt:lpwstr>2052-11.1.0.14309</vt:lpwstr>
  </property>
</Properties>
</file>